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fis\Documents\ΒΔΤ\ΒΔΤ\παρουσιαση(forecasting)\ΛΥΣΕΙΣ\"/>
    </mc:Choice>
  </mc:AlternateContent>
  <xr:revisionPtr revIDLastSave="0" documentId="13_ncr:1_{006F1428-2515-42C5-B2CC-924D9A02F289}" xr6:coauthVersionLast="47" xr6:coauthVersionMax="47" xr10:uidLastSave="{00000000-0000-0000-0000-000000000000}"/>
  <bookViews>
    <workbookView xWindow="-120" yWindow="-120" windowWidth="20730" windowHeight="11310" xr2:uid="{579A5EF0-7088-42F4-BE9A-D34BAFF00EDF}"/>
  </bookViews>
  <sheets>
    <sheet name="MOVING AVERAGE" sheetId="1" r:id="rId1"/>
    <sheet name="S.E.S&amp;E.S.T." sheetId="2" r:id="rId2"/>
    <sheet name="S.E.S&amp;E.S.T. (SOLVER)" sheetId="3" r:id="rId3"/>
  </sheets>
  <externalReferences>
    <externalReference r:id="rId4"/>
  </externalReferences>
  <definedNames>
    <definedName name="solver_adj" localSheetId="2" hidden="1">'S.E.S&amp;E.S.T. (SOLVER)'!$D$7:$D$8</definedName>
    <definedName name="solver_cvg" localSheetId="2" hidden="1">0.0001</definedName>
    <definedName name="solver_drv" localSheetId="2" hidden="1">1</definedName>
    <definedName name="solver_eng" localSheetId="1" hidden="1">1</definedName>
    <definedName name="solver_eng" localSheetId="2" hidden="1">1</definedName>
    <definedName name="solver_itr" localSheetId="2" hidden="1">2147483647</definedName>
    <definedName name="solver_lhs1" localSheetId="2" hidden="1">'S.E.S&amp;E.S.T. (SOLVER)'!$D$7</definedName>
    <definedName name="solver_lhs2" localSheetId="2" hidden="1">'S.E.S&amp;E.S.T. (SOLVER)'!$D$7</definedName>
    <definedName name="solver_lhs3" localSheetId="2" hidden="1">'S.E.S&amp;E.S.T. (SOLVER)'!$D$8</definedName>
    <definedName name="solver_lhs4" localSheetId="2" hidden="1">'S.E.S&amp;E.S.T. (SOLVER)'!$D$8</definedName>
    <definedName name="solver_lin" localSheetId="2" hidden="1">2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1" hidden="1">1</definedName>
    <definedName name="solver_neg" localSheetId="2" hidden="1">1</definedName>
    <definedName name="solver_nod" localSheetId="2" hidden="1">2147483647</definedName>
    <definedName name="solver_num" localSheetId="1" hidden="1">0</definedName>
    <definedName name="solver_num" localSheetId="2" hidden="1">4</definedName>
    <definedName name="solver_opt" localSheetId="1" hidden="1">'S.E.S&amp;E.S.T.'!$H$15</definedName>
    <definedName name="solver_opt" localSheetId="2" hidden="1">'S.E.S&amp;E.S.T. (SOLVER)'!$Q$5</definedName>
    <definedName name="solver_pre" localSheetId="2" hidden="1">0.000001</definedName>
    <definedName name="solver_rbv" localSheetId="2" hidden="1">1</definedName>
    <definedName name="solver_rel1" localSheetId="2" hidden="1">1</definedName>
    <definedName name="solver_rel2" localSheetId="2" hidden="1">3</definedName>
    <definedName name="solver_rel3" localSheetId="2" hidden="1">1</definedName>
    <definedName name="solver_rel4" localSheetId="2" hidden="1">3</definedName>
    <definedName name="solver_rhs1" localSheetId="2" hidden="1">1</definedName>
    <definedName name="solver_rhs2" localSheetId="2" hidden="1">0</definedName>
    <definedName name="solver_rhs3" localSheetId="2" hidden="1">1</definedName>
    <definedName name="solver_rhs4" localSheetId="2" hidden="1">0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1" hidden="1">1</definedName>
    <definedName name="solver_typ" localSheetId="2" hidden="1">2</definedName>
    <definedName name="solver_val" localSheetId="1" hidden="1">0</definedName>
    <definedName name="solver_val" localSheetId="2" hidden="1">0</definedName>
    <definedName name="solver_ver" localSheetId="1" hidden="1">3</definedName>
    <definedName name="solver_ver" localSheetId="2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4" i="3" l="1"/>
  <c r="N25" i="3" s="1"/>
  <c r="N26" i="3" s="1"/>
  <c r="N27" i="3" s="1"/>
  <c r="N28" i="3" s="1"/>
  <c r="N29" i="3" s="1"/>
  <c r="N30" i="3" s="1"/>
  <c r="N31" i="3" s="1"/>
  <c r="N32" i="3" s="1"/>
  <c r="N33" i="3" s="1"/>
  <c r="N34" i="3" s="1"/>
  <c r="N35" i="3" s="1"/>
  <c r="N36" i="3" s="1"/>
  <c r="N37" i="3" s="1"/>
  <c r="N38" i="3" s="1"/>
  <c r="N39" i="3" s="1"/>
  <c r="N40" i="3" s="1"/>
  <c r="N41" i="3" s="1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N54" i="3" s="1"/>
  <c r="N55" i="3" s="1"/>
  <c r="N56" i="3" s="1"/>
  <c r="N57" i="3" s="1"/>
  <c r="N58" i="3" s="1"/>
  <c r="N59" i="3" s="1"/>
  <c r="N60" i="3" s="1"/>
  <c r="N61" i="3" s="1"/>
  <c r="N62" i="3" s="1"/>
  <c r="N63" i="3" s="1"/>
  <c r="N64" i="3" s="1"/>
  <c r="N65" i="3" s="1"/>
  <c r="N66" i="3" s="1"/>
  <c r="I17" i="3"/>
  <c r="N16" i="3"/>
  <c r="N17" i="3" s="1"/>
  <c r="N18" i="3" s="1"/>
  <c r="N19" i="3" s="1"/>
  <c r="N20" i="3" s="1"/>
  <c r="N21" i="3" s="1"/>
  <c r="N22" i="3" s="1"/>
  <c r="N23" i="3" s="1"/>
  <c r="P15" i="3"/>
  <c r="O15" i="3"/>
  <c r="J15" i="3"/>
  <c r="I15" i="3"/>
  <c r="I16" i="3" s="1"/>
  <c r="J16" i="3" s="1"/>
  <c r="K16" i="3" s="1"/>
  <c r="N16" i="2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N66" i="2" s="1"/>
  <c r="P15" i="2"/>
  <c r="O15" i="2"/>
  <c r="Q15" i="2" s="1"/>
  <c r="J15" i="2"/>
  <c r="I15" i="2"/>
  <c r="I16" i="2" s="1"/>
  <c r="J16" i="2" s="1"/>
  <c r="K16" i="2" s="1"/>
  <c r="U63" i="1"/>
  <c r="T63" i="1"/>
  <c r="O63" i="1"/>
  <c r="P63" i="1" s="1"/>
  <c r="Q63" i="1" s="1"/>
  <c r="R63" i="1" s="1"/>
  <c r="N63" i="1"/>
  <c r="M63" i="1"/>
  <c r="H63" i="1"/>
  <c r="I63" i="1" s="1"/>
  <c r="J63" i="1" s="1"/>
  <c r="L63" i="1" s="1"/>
  <c r="U62" i="1"/>
  <c r="T62" i="1"/>
  <c r="O62" i="1"/>
  <c r="P62" i="1" s="1"/>
  <c r="Q62" i="1" s="1"/>
  <c r="N62" i="1"/>
  <c r="M62" i="1"/>
  <c r="H62" i="1"/>
  <c r="I62" i="1" s="1"/>
  <c r="J62" i="1" s="1"/>
  <c r="U61" i="1"/>
  <c r="T61" i="1"/>
  <c r="O61" i="1"/>
  <c r="P61" i="1" s="1"/>
  <c r="Q61" i="1" s="1"/>
  <c r="R61" i="1" s="1"/>
  <c r="N61" i="1"/>
  <c r="M61" i="1"/>
  <c r="H61" i="1"/>
  <c r="I61" i="1" s="1"/>
  <c r="J61" i="1" s="1"/>
  <c r="L61" i="1" s="1"/>
  <c r="U60" i="1"/>
  <c r="T60" i="1"/>
  <c r="O60" i="1"/>
  <c r="P60" i="1" s="1"/>
  <c r="Q60" i="1" s="1"/>
  <c r="N60" i="1"/>
  <c r="M60" i="1"/>
  <c r="H60" i="1"/>
  <c r="I60" i="1" s="1"/>
  <c r="J60" i="1" s="1"/>
  <c r="U59" i="1"/>
  <c r="T59" i="1"/>
  <c r="O59" i="1"/>
  <c r="P59" i="1" s="1"/>
  <c r="Q59" i="1" s="1"/>
  <c r="R59" i="1" s="1"/>
  <c r="N59" i="1"/>
  <c r="M59" i="1"/>
  <c r="H59" i="1"/>
  <c r="I59" i="1" s="1"/>
  <c r="J59" i="1" s="1"/>
  <c r="L59" i="1" s="1"/>
  <c r="U58" i="1"/>
  <c r="T58" i="1"/>
  <c r="O58" i="1"/>
  <c r="P58" i="1" s="1"/>
  <c r="Q58" i="1" s="1"/>
  <c r="N58" i="1"/>
  <c r="M58" i="1"/>
  <c r="H58" i="1"/>
  <c r="I58" i="1" s="1"/>
  <c r="J58" i="1" s="1"/>
  <c r="U57" i="1"/>
  <c r="T57" i="1"/>
  <c r="O57" i="1"/>
  <c r="P57" i="1" s="1"/>
  <c r="Q57" i="1" s="1"/>
  <c r="R57" i="1" s="1"/>
  <c r="N57" i="1"/>
  <c r="M57" i="1"/>
  <c r="H57" i="1"/>
  <c r="I57" i="1" s="1"/>
  <c r="J57" i="1" s="1"/>
  <c r="L57" i="1" s="1"/>
  <c r="U56" i="1"/>
  <c r="T56" i="1"/>
  <c r="O56" i="1"/>
  <c r="P56" i="1" s="1"/>
  <c r="Q56" i="1" s="1"/>
  <c r="N56" i="1"/>
  <c r="M56" i="1"/>
  <c r="H56" i="1"/>
  <c r="I56" i="1" s="1"/>
  <c r="J56" i="1" s="1"/>
  <c r="U55" i="1"/>
  <c r="T55" i="1"/>
  <c r="O55" i="1"/>
  <c r="P55" i="1" s="1"/>
  <c r="Q55" i="1" s="1"/>
  <c r="R55" i="1" s="1"/>
  <c r="N55" i="1"/>
  <c r="M55" i="1"/>
  <c r="H55" i="1"/>
  <c r="I55" i="1" s="1"/>
  <c r="J55" i="1" s="1"/>
  <c r="L55" i="1" s="1"/>
  <c r="U54" i="1"/>
  <c r="T54" i="1"/>
  <c r="O54" i="1"/>
  <c r="P54" i="1" s="1"/>
  <c r="Q54" i="1" s="1"/>
  <c r="N54" i="1"/>
  <c r="M54" i="1"/>
  <c r="H54" i="1"/>
  <c r="I54" i="1" s="1"/>
  <c r="J54" i="1" s="1"/>
  <c r="U53" i="1"/>
  <c r="T53" i="1"/>
  <c r="O53" i="1"/>
  <c r="P53" i="1" s="1"/>
  <c r="Q53" i="1" s="1"/>
  <c r="R53" i="1" s="1"/>
  <c r="N53" i="1"/>
  <c r="M53" i="1"/>
  <c r="H53" i="1"/>
  <c r="I53" i="1" s="1"/>
  <c r="J53" i="1" s="1"/>
  <c r="L53" i="1" s="1"/>
  <c r="U52" i="1"/>
  <c r="T52" i="1"/>
  <c r="O52" i="1"/>
  <c r="P52" i="1" s="1"/>
  <c r="Q52" i="1" s="1"/>
  <c r="N52" i="1"/>
  <c r="M52" i="1"/>
  <c r="H52" i="1"/>
  <c r="I52" i="1" s="1"/>
  <c r="J52" i="1" s="1"/>
  <c r="U51" i="1"/>
  <c r="T51" i="1"/>
  <c r="O51" i="1"/>
  <c r="P51" i="1" s="1"/>
  <c r="Q51" i="1" s="1"/>
  <c r="R51" i="1" s="1"/>
  <c r="N51" i="1"/>
  <c r="M51" i="1"/>
  <c r="H51" i="1"/>
  <c r="I51" i="1" s="1"/>
  <c r="J51" i="1" s="1"/>
  <c r="L51" i="1" s="1"/>
  <c r="U50" i="1"/>
  <c r="T50" i="1"/>
  <c r="O50" i="1"/>
  <c r="P50" i="1" s="1"/>
  <c r="Q50" i="1" s="1"/>
  <c r="N50" i="1"/>
  <c r="M50" i="1"/>
  <c r="H50" i="1"/>
  <c r="I50" i="1" s="1"/>
  <c r="J50" i="1" s="1"/>
  <c r="U49" i="1"/>
  <c r="T49" i="1"/>
  <c r="O49" i="1"/>
  <c r="P49" i="1" s="1"/>
  <c r="Q49" i="1" s="1"/>
  <c r="R49" i="1" s="1"/>
  <c r="N49" i="1"/>
  <c r="M49" i="1"/>
  <c r="H49" i="1"/>
  <c r="I49" i="1" s="1"/>
  <c r="J49" i="1" s="1"/>
  <c r="L49" i="1" s="1"/>
  <c r="U48" i="1"/>
  <c r="T48" i="1"/>
  <c r="O48" i="1"/>
  <c r="P48" i="1" s="1"/>
  <c r="Q48" i="1" s="1"/>
  <c r="N48" i="1"/>
  <c r="M48" i="1"/>
  <c r="H48" i="1"/>
  <c r="I48" i="1" s="1"/>
  <c r="J48" i="1" s="1"/>
  <c r="U47" i="1"/>
  <c r="T47" i="1"/>
  <c r="O47" i="1"/>
  <c r="P47" i="1" s="1"/>
  <c r="Q47" i="1" s="1"/>
  <c r="R47" i="1" s="1"/>
  <c r="N47" i="1"/>
  <c r="M47" i="1"/>
  <c r="H47" i="1"/>
  <c r="I47" i="1" s="1"/>
  <c r="J47" i="1" s="1"/>
  <c r="L47" i="1" s="1"/>
  <c r="U46" i="1"/>
  <c r="T46" i="1"/>
  <c r="O46" i="1"/>
  <c r="P46" i="1" s="1"/>
  <c r="Q46" i="1" s="1"/>
  <c r="N46" i="1"/>
  <c r="M46" i="1"/>
  <c r="H46" i="1"/>
  <c r="I46" i="1" s="1"/>
  <c r="J46" i="1" s="1"/>
  <c r="U45" i="1"/>
  <c r="T45" i="1"/>
  <c r="O45" i="1"/>
  <c r="P45" i="1" s="1"/>
  <c r="Q45" i="1" s="1"/>
  <c r="R45" i="1" s="1"/>
  <c r="N45" i="1"/>
  <c r="M45" i="1"/>
  <c r="H45" i="1"/>
  <c r="I45" i="1" s="1"/>
  <c r="J45" i="1" s="1"/>
  <c r="L45" i="1" s="1"/>
  <c r="U44" i="1"/>
  <c r="T44" i="1"/>
  <c r="O44" i="1"/>
  <c r="P44" i="1" s="1"/>
  <c r="Q44" i="1" s="1"/>
  <c r="N44" i="1"/>
  <c r="M44" i="1"/>
  <c r="H44" i="1"/>
  <c r="I44" i="1" s="1"/>
  <c r="J44" i="1" s="1"/>
  <c r="U43" i="1"/>
  <c r="T43" i="1"/>
  <c r="O43" i="1"/>
  <c r="P43" i="1" s="1"/>
  <c r="Q43" i="1" s="1"/>
  <c r="R43" i="1" s="1"/>
  <c r="N43" i="1"/>
  <c r="M43" i="1"/>
  <c r="H43" i="1"/>
  <c r="I43" i="1" s="1"/>
  <c r="J43" i="1" s="1"/>
  <c r="L43" i="1" s="1"/>
  <c r="U42" i="1"/>
  <c r="T42" i="1"/>
  <c r="O42" i="1"/>
  <c r="P42" i="1" s="1"/>
  <c r="Q42" i="1" s="1"/>
  <c r="N42" i="1"/>
  <c r="M42" i="1"/>
  <c r="H42" i="1"/>
  <c r="I42" i="1" s="1"/>
  <c r="J42" i="1" s="1"/>
  <c r="U41" i="1"/>
  <c r="T41" i="1"/>
  <c r="O41" i="1"/>
  <c r="P41" i="1" s="1"/>
  <c r="Q41" i="1" s="1"/>
  <c r="R41" i="1" s="1"/>
  <c r="N41" i="1"/>
  <c r="M41" i="1"/>
  <c r="H41" i="1"/>
  <c r="I41" i="1" s="1"/>
  <c r="J41" i="1" s="1"/>
  <c r="L41" i="1" s="1"/>
  <c r="U40" i="1"/>
  <c r="T40" i="1"/>
  <c r="O40" i="1"/>
  <c r="P40" i="1" s="1"/>
  <c r="Q40" i="1" s="1"/>
  <c r="N40" i="1"/>
  <c r="M40" i="1"/>
  <c r="H40" i="1"/>
  <c r="I40" i="1" s="1"/>
  <c r="J40" i="1" s="1"/>
  <c r="U39" i="1"/>
  <c r="T39" i="1"/>
  <c r="O39" i="1"/>
  <c r="P39" i="1" s="1"/>
  <c r="Q39" i="1" s="1"/>
  <c r="R39" i="1" s="1"/>
  <c r="N39" i="1"/>
  <c r="M39" i="1"/>
  <c r="H39" i="1"/>
  <c r="I39" i="1" s="1"/>
  <c r="J39" i="1" s="1"/>
  <c r="L39" i="1" s="1"/>
  <c r="U38" i="1"/>
  <c r="T38" i="1"/>
  <c r="O38" i="1"/>
  <c r="P38" i="1" s="1"/>
  <c r="Q38" i="1" s="1"/>
  <c r="N38" i="1"/>
  <c r="M38" i="1"/>
  <c r="H38" i="1"/>
  <c r="I38" i="1" s="1"/>
  <c r="J38" i="1" s="1"/>
  <c r="U37" i="1"/>
  <c r="T37" i="1"/>
  <c r="O37" i="1"/>
  <c r="P37" i="1" s="1"/>
  <c r="Q37" i="1" s="1"/>
  <c r="R37" i="1" s="1"/>
  <c r="N37" i="1"/>
  <c r="M37" i="1"/>
  <c r="H37" i="1"/>
  <c r="I37" i="1" s="1"/>
  <c r="J37" i="1" s="1"/>
  <c r="L37" i="1" s="1"/>
  <c r="U36" i="1"/>
  <c r="T36" i="1"/>
  <c r="O36" i="1"/>
  <c r="P36" i="1" s="1"/>
  <c r="Q36" i="1" s="1"/>
  <c r="N36" i="1"/>
  <c r="M36" i="1"/>
  <c r="H36" i="1"/>
  <c r="I36" i="1" s="1"/>
  <c r="J36" i="1" s="1"/>
  <c r="U35" i="1"/>
  <c r="T35" i="1"/>
  <c r="O35" i="1"/>
  <c r="P35" i="1" s="1"/>
  <c r="Q35" i="1" s="1"/>
  <c r="R35" i="1" s="1"/>
  <c r="N35" i="1"/>
  <c r="M35" i="1"/>
  <c r="H35" i="1"/>
  <c r="I35" i="1" s="1"/>
  <c r="J35" i="1" s="1"/>
  <c r="L35" i="1" s="1"/>
  <c r="U34" i="1"/>
  <c r="T34" i="1"/>
  <c r="O34" i="1"/>
  <c r="P34" i="1" s="1"/>
  <c r="Q34" i="1" s="1"/>
  <c r="N34" i="1"/>
  <c r="M34" i="1"/>
  <c r="H34" i="1"/>
  <c r="I34" i="1" s="1"/>
  <c r="J34" i="1" s="1"/>
  <c r="U33" i="1"/>
  <c r="T33" i="1"/>
  <c r="O33" i="1"/>
  <c r="P33" i="1" s="1"/>
  <c r="Q33" i="1" s="1"/>
  <c r="R33" i="1" s="1"/>
  <c r="N33" i="1"/>
  <c r="M33" i="1"/>
  <c r="H33" i="1"/>
  <c r="I33" i="1" s="1"/>
  <c r="J33" i="1" s="1"/>
  <c r="L33" i="1" s="1"/>
  <c r="U32" i="1"/>
  <c r="T32" i="1"/>
  <c r="O32" i="1"/>
  <c r="P32" i="1" s="1"/>
  <c r="Q32" i="1" s="1"/>
  <c r="N32" i="1"/>
  <c r="M32" i="1"/>
  <c r="H32" i="1"/>
  <c r="I32" i="1" s="1"/>
  <c r="J32" i="1" s="1"/>
  <c r="U31" i="1"/>
  <c r="T31" i="1"/>
  <c r="O31" i="1"/>
  <c r="P31" i="1" s="1"/>
  <c r="Q31" i="1" s="1"/>
  <c r="N31" i="1"/>
  <c r="M31" i="1"/>
  <c r="H31" i="1"/>
  <c r="I31" i="1" s="1"/>
  <c r="J31" i="1" s="1"/>
  <c r="K31" i="1" s="1"/>
  <c r="U30" i="1"/>
  <c r="T30" i="1"/>
  <c r="O30" i="1"/>
  <c r="P30" i="1" s="1"/>
  <c r="Q30" i="1" s="1"/>
  <c r="N30" i="1"/>
  <c r="M30" i="1"/>
  <c r="H30" i="1"/>
  <c r="I30" i="1" s="1"/>
  <c r="J30" i="1" s="1"/>
  <c r="U29" i="1"/>
  <c r="T29" i="1"/>
  <c r="O29" i="1"/>
  <c r="P29" i="1" s="1"/>
  <c r="Q29" i="1" s="1"/>
  <c r="N29" i="1"/>
  <c r="M29" i="1"/>
  <c r="H29" i="1"/>
  <c r="I29" i="1" s="1"/>
  <c r="J29" i="1" s="1"/>
  <c r="L29" i="1" s="1"/>
  <c r="U28" i="1"/>
  <c r="T28" i="1"/>
  <c r="O28" i="1"/>
  <c r="P28" i="1" s="1"/>
  <c r="Q28" i="1" s="1"/>
  <c r="N28" i="1"/>
  <c r="M28" i="1"/>
  <c r="H28" i="1"/>
  <c r="I28" i="1" s="1"/>
  <c r="J28" i="1" s="1"/>
  <c r="U27" i="1"/>
  <c r="T27" i="1"/>
  <c r="O27" i="1"/>
  <c r="P27" i="1" s="1"/>
  <c r="Q27" i="1" s="1"/>
  <c r="N27" i="1"/>
  <c r="M27" i="1"/>
  <c r="H27" i="1"/>
  <c r="I27" i="1" s="1"/>
  <c r="J27" i="1" s="1"/>
  <c r="L27" i="1" s="1"/>
  <c r="U26" i="1"/>
  <c r="T26" i="1"/>
  <c r="O26" i="1"/>
  <c r="P26" i="1" s="1"/>
  <c r="Q26" i="1" s="1"/>
  <c r="N26" i="1"/>
  <c r="M26" i="1"/>
  <c r="H26" i="1"/>
  <c r="I26" i="1" s="1"/>
  <c r="J26" i="1" s="1"/>
  <c r="U25" i="1"/>
  <c r="T25" i="1"/>
  <c r="O25" i="1"/>
  <c r="P25" i="1" s="1"/>
  <c r="Q25" i="1" s="1"/>
  <c r="N25" i="1"/>
  <c r="M25" i="1"/>
  <c r="H25" i="1"/>
  <c r="I25" i="1" s="1"/>
  <c r="J25" i="1" s="1"/>
  <c r="L25" i="1" s="1"/>
  <c r="U24" i="1"/>
  <c r="T24" i="1"/>
  <c r="O24" i="1"/>
  <c r="P24" i="1" s="1"/>
  <c r="Q24" i="1" s="1"/>
  <c r="N24" i="1"/>
  <c r="M24" i="1"/>
  <c r="H24" i="1"/>
  <c r="I24" i="1" s="1"/>
  <c r="J24" i="1" s="1"/>
  <c r="U23" i="1"/>
  <c r="T23" i="1"/>
  <c r="O23" i="1"/>
  <c r="P23" i="1" s="1"/>
  <c r="Q23" i="1" s="1"/>
  <c r="N23" i="1"/>
  <c r="M23" i="1"/>
  <c r="H23" i="1"/>
  <c r="I23" i="1" s="1"/>
  <c r="J23" i="1" s="1"/>
  <c r="K23" i="1" s="1"/>
  <c r="U22" i="1"/>
  <c r="T22" i="1"/>
  <c r="O22" i="1"/>
  <c r="P22" i="1" s="1"/>
  <c r="Q22" i="1" s="1"/>
  <c r="N22" i="1"/>
  <c r="M22" i="1"/>
  <c r="H22" i="1"/>
  <c r="I22" i="1" s="1"/>
  <c r="J22" i="1" s="1"/>
  <c r="U21" i="1"/>
  <c r="T21" i="1"/>
  <c r="O21" i="1"/>
  <c r="P21" i="1" s="1"/>
  <c r="Q21" i="1" s="1"/>
  <c r="N21" i="1"/>
  <c r="M21" i="1"/>
  <c r="H21" i="1"/>
  <c r="I21" i="1" s="1"/>
  <c r="J21" i="1" s="1"/>
  <c r="L21" i="1" s="1"/>
  <c r="U20" i="1"/>
  <c r="T20" i="1"/>
  <c r="O20" i="1"/>
  <c r="P20" i="1" s="1"/>
  <c r="Q20" i="1" s="1"/>
  <c r="N20" i="1"/>
  <c r="M20" i="1"/>
  <c r="H20" i="1"/>
  <c r="I20" i="1" s="1"/>
  <c r="J20" i="1" s="1"/>
  <c r="U19" i="1"/>
  <c r="T19" i="1"/>
  <c r="O19" i="1"/>
  <c r="P19" i="1" s="1"/>
  <c r="Q19" i="1" s="1"/>
  <c r="N19" i="1"/>
  <c r="M19" i="1"/>
  <c r="H19" i="1"/>
  <c r="I19" i="1" s="1"/>
  <c r="J19" i="1" s="1"/>
  <c r="K19" i="1" s="1"/>
  <c r="U18" i="1"/>
  <c r="T18" i="1"/>
  <c r="O18" i="1"/>
  <c r="P18" i="1" s="1"/>
  <c r="Q18" i="1" s="1"/>
  <c r="N18" i="1"/>
  <c r="M18" i="1"/>
  <c r="H18" i="1"/>
  <c r="I18" i="1" s="1"/>
  <c r="J18" i="1" s="1"/>
  <c r="U17" i="1"/>
  <c r="T17" i="1"/>
  <c r="O17" i="1"/>
  <c r="P17" i="1" s="1"/>
  <c r="Q17" i="1" s="1"/>
  <c r="N17" i="1"/>
  <c r="M17" i="1"/>
  <c r="H17" i="1"/>
  <c r="I17" i="1" s="1"/>
  <c r="J17" i="1" s="1"/>
  <c r="L17" i="1" s="1"/>
  <c r="P16" i="1"/>
  <c r="Q16" i="1" s="1"/>
  <c r="O16" i="1"/>
  <c r="N16" i="1"/>
  <c r="M16" i="1"/>
  <c r="H16" i="1"/>
  <c r="I16" i="1" s="1"/>
  <c r="J16" i="1" s="1"/>
  <c r="L16" i="1" s="1"/>
  <c r="S15" i="1"/>
  <c r="R15" i="1"/>
  <c r="Q15" i="1"/>
  <c r="P15" i="1"/>
  <c r="O15" i="1"/>
  <c r="N15" i="1"/>
  <c r="M15" i="1"/>
  <c r="H15" i="1"/>
  <c r="I15" i="1" s="1"/>
  <c r="J15" i="1" s="1"/>
  <c r="L15" i="1" s="1"/>
  <c r="S14" i="1"/>
  <c r="R14" i="1"/>
  <c r="Q14" i="1"/>
  <c r="P14" i="1"/>
  <c r="O14" i="1"/>
  <c r="L14" i="1"/>
  <c r="K14" i="1"/>
  <c r="J14" i="1"/>
  <c r="I14" i="1"/>
  <c r="H14" i="1"/>
  <c r="S13" i="1"/>
  <c r="R13" i="1"/>
  <c r="Q13" i="1"/>
  <c r="P13" i="1"/>
  <c r="O13" i="1"/>
  <c r="L13" i="1"/>
  <c r="K13" i="1"/>
  <c r="J13" i="1"/>
  <c r="I13" i="1"/>
  <c r="H13" i="1"/>
  <c r="S12" i="1"/>
  <c r="R12" i="1"/>
  <c r="Q12" i="1"/>
  <c r="P12" i="1"/>
  <c r="O12" i="1"/>
  <c r="L12" i="1"/>
  <c r="K12" i="1"/>
  <c r="J12" i="1"/>
  <c r="I12" i="1"/>
  <c r="H12" i="1"/>
  <c r="O11" i="1"/>
  <c r="H11" i="1"/>
  <c r="O10" i="1"/>
  <c r="H10" i="1"/>
  <c r="O2" i="1"/>
  <c r="H2" i="1"/>
  <c r="S16" i="1" l="1"/>
  <c r="R16" i="1"/>
  <c r="L19" i="1"/>
  <c r="K17" i="1"/>
  <c r="K27" i="1"/>
  <c r="K25" i="1"/>
  <c r="K15" i="1"/>
  <c r="K21" i="1"/>
  <c r="L23" i="1"/>
  <c r="K29" i="1"/>
  <c r="L31" i="1"/>
  <c r="S22" i="1"/>
  <c r="R22" i="1"/>
  <c r="R23" i="1"/>
  <c r="S23" i="1"/>
  <c r="L24" i="1"/>
  <c r="K24" i="1"/>
  <c r="S30" i="1"/>
  <c r="R30" i="1"/>
  <c r="R31" i="1"/>
  <c r="S31" i="1"/>
  <c r="L32" i="1"/>
  <c r="K32" i="1"/>
  <c r="R34" i="1"/>
  <c r="S34" i="1"/>
  <c r="R42" i="1"/>
  <c r="S42" i="1"/>
  <c r="R50" i="1"/>
  <c r="S50" i="1"/>
  <c r="R58" i="1"/>
  <c r="S58" i="1"/>
  <c r="S20" i="1"/>
  <c r="R20" i="1"/>
  <c r="R21" i="1"/>
  <c r="S21" i="1"/>
  <c r="L22" i="1"/>
  <c r="K22" i="1"/>
  <c r="S28" i="1"/>
  <c r="R28" i="1"/>
  <c r="R29" i="1"/>
  <c r="S29" i="1"/>
  <c r="L30" i="1"/>
  <c r="K30" i="1"/>
  <c r="S36" i="1"/>
  <c r="R36" i="1"/>
  <c r="S44" i="1"/>
  <c r="R44" i="1"/>
  <c r="S52" i="1"/>
  <c r="R52" i="1"/>
  <c r="R60" i="1"/>
  <c r="S60" i="1"/>
  <c r="R17" i="1"/>
  <c r="S17" i="1"/>
  <c r="Q2" i="1" a="1"/>
  <c r="Q2" i="1" s="1"/>
  <c r="L18" i="1"/>
  <c r="K18" i="1"/>
  <c r="S24" i="1"/>
  <c r="R24" i="1"/>
  <c r="R25" i="1"/>
  <c r="S25" i="1"/>
  <c r="L26" i="1"/>
  <c r="K26" i="1"/>
  <c r="S32" i="1"/>
  <c r="R32" i="1"/>
  <c r="S40" i="1"/>
  <c r="R40" i="1"/>
  <c r="S48" i="1"/>
  <c r="R48" i="1"/>
  <c r="R56" i="1"/>
  <c r="S56" i="1"/>
  <c r="M16" i="2"/>
  <c r="L16" i="2"/>
  <c r="Q4" i="1" a="1"/>
  <c r="Q4" i="1" s="1"/>
  <c r="S18" i="1"/>
  <c r="R18" i="1"/>
  <c r="R19" i="1"/>
  <c r="S19" i="1"/>
  <c r="L20" i="1"/>
  <c r="K20" i="1"/>
  <c r="S26" i="1"/>
  <c r="R26" i="1"/>
  <c r="R27" i="1"/>
  <c r="S27" i="1"/>
  <c r="L28" i="1"/>
  <c r="K28" i="1"/>
  <c r="S38" i="1"/>
  <c r="R38" i="1"/>
  <c r="R46" i="1"/>
  <c r="S46" i="1"/>
  <c r="S54" i="1"/>
  <c r="R54" i="1"/>
  <c r="S62" i="1"/>
  <c r="R62" i="1"/>
  <c r="I17" i="2"/>
  <c r="K15" i="2"/>
  <c r="K15" i="3"/>
  <c r="J4" i="1" a="1"/>
  <c r="J4" i="1" s="1"/>
  <c r="K16" i="1"/>
  <c r="R15" i="2"/>
  <c r="O16" i="2"/>
  <c r="I18" i="3"/>
  <c r="J17" i="3"/>
  <c r="K17" i="3" s="1"/>
  <c r="J2" i="1" a="1"/>
  <c r="J2" i="1" s="1"/>
  <c r="K33" i="1"/>
  <c r="S33" i="1"/>
  <c r="L34" i="1"/>
  <c r="K34" i="1"/>
  <c r="K35" i="1"/>
  <c r="S35" i="1"/>
  <c r="L36" i="1"/>
  <c r="K36" i="1"/>
  <c r="K37" i="1"/>
  <c r="S37" i="1"/>
  <c r="L38" i="1"/>
  <c r="K38" i="1"/>
  <c r="K39" i="1"/>
  <c r="S39" i="1"/>
  <c r="L40" i="1"/>
  <c r="K40" i="1"/>
  <c r="K41" i="1"/>
  <c r="S41" i="1"/>
  <c r="L42" i="1"/>
  <c r="K42" i="1"/>
  <c r="K43" i="1"/>
  <c r="S43" i="1"/>
  <c r="L44" i="1"/>
  <c r="K44" i="1"/>
  <c r="K45" i="1"/>
  <c r="S45" i="1"/>
  <c r="L46" i="1"/>
  <c r="K46" i="1"/>
  <c r="K47" i="1"/>
  <c r="S47" i="1"/>
  <c r="L48" i="1"/>
  <c r="K48" i="1"/>
  <c r="K49" i="1"/>
  <c r="S49" i="1"/>
  <c r="L50" i="1"/>
  <c r="K50" i="1"/>
  <c r="K51" i="1"/>
  <c r="S51" i="1"/>
  <c r="L52" i="1"/>
  <c r="K52" i="1"/>
  <c r="K53" i="1"/>
  <c r="S53" i="1"/>
  <c r="L54" i="1"/>
  <c r="K54" i="1"/>
  <c r="K55" i="1"/>
  <c r="S55" i="1"/>
  <c r="L56" i="1"/>
  <c r="K56" i="1"/>
  <c r="K57" i="1"/>
  <c r="S57" i="1"/>
  <c r="L58" i="1"/>
  <c r="K58" i="1"/>
  <c r="K59" i="1"/>
  <c r="S59" i="1"/>
  <c r="L60" i="1"/>
  <c r="K60" i="1"/>
  <c r="K61" i="1"/>
  <c r="S61" i="1"/>
  <c r="L62" i="1"/>
  <c r="K62" i="1"/>
  <c r="K63" i="1"/>
  <c r="S63" i="1"/>
  <c r="M16" i="3"/>
  <c r="L16" i="3"/>
  <c r="Q15" i="3"/>
  <c r="J5" i="1" l="1" a="1"/>
  <c r="J5" i="1" s="1"/>
  <c r="J3" i="1" a="1"/>
  <c r="J3" i="1" s="1"/>
  <c r="P16" i="2"/>
  <c r="Q16" i="2" s="1"/>
  <c r="S15" i="2"/>
  <c r="L17" i="3"/>
  <c r="M17" i="3"/>
  <c r="Q3" i="1" a="1"/>
  <c r="Q3" i="1" s="1"/>
  <c r="M15" i="3"/>
  <c r="L15" i="3"/>
  <c r="I18" i="2"/>
  <c r="J17" i="2"/>
  <c r="R15" i="3"/>
  <c r="O16" i="3"/>
  <c r="I19" i="3"/>
  <c r="J18" i="3"/>
  <c r="K18" i="3" s="1"/>
  <c r="M15" i="2"/>
  <c r="L15" i="2"/>
  <c r="Q5" i="1" a="1"/>
  <c r="Q5" i="1" s="1"/>
  <c r="O17" i="2" l="1"/>
  <c r="R16" i="2"/>
  <c r="I20" i="3"/>
  <c r="J19" i="3"/>
  <c r="I19" i="2"/>
  <c r="J18" i="2"/>
  <c r="K18" i="2" s="1"/>
  <c r="T15" i="2"/>
  <c r="U15" i="2"/>
  <c r="P16" i="3"/>
  <c r="Q16" i="3" s="1"/>
  <c r="S15" i="3"/>
  <c r="M18" i="3"/>
  <c r="L18" i="3"/>
  <c r="K17" i="2"/>
  <c r="O17" i="3" l="1"/>
  <c r="R16" i="3"/>
  <c r="U15" i="3"/>
  <c r="T15" i="3"/>
  <c r="I21" i="3"/>
  <c r="J20" i="3"/>
  <c r="K20" i="3" s="1"/>
  <c r="L17" i="2"/>
  <c r="M17" i="2"/>
  <c r="M18" i="2"/>
  <c r="L18" i="2"/>
  <c r="I20" i="2"/>
  <c r="J19" i="2"/>
  <c r="S16" i="2"/>
  <c r="K19" i="3"/>
  <c r="P17" i="2"/>
  <c r="Q17" i="2"/>
  <c r="M19" i="3" l="1"/>
  <c r="L19" i="3"/>
  <c r="K19" i="2"/>
  <c r="J21" i="3"/>
  <c r="I22" i="3"/>
  <c r="O18" i="2"/>
  <c r="R17" i="2"/>
  <c r="J20" i="2"/>
  <c r="K20" i="2" s="1"/>
  <c r="I21" i="2"/>
  <c r="S16" i="3"/>
  <c r="P17" i="3"/>
  <c r="Q17" i="3"/>
  <c r="U16" i="2"/>
  <c r="T16" i="2"/>
  <c r="M20" i="3"/>
  <c r="L20" i="3"/>
  <c r="I22" i="2" l="1"/>
  <c r="J21" i="2"/>
  <c r="K21" i="2" s="1"/>
  <c r="L19" i="2"/>
  <c r="M19" i="2"/>
  <c r="O18" i="3"/>
  <c r="R17" i="3"/>
  <c r="M20" i="2"/>
  <c r="L20" i="2"/>
  <c r="I23" i="3"/>
  <c r="J22" i="3"/>
  <c r="K22" i="3" s="1"/>
  <c r="U16" i="3"/>
  <c r="T16" i="3"/>
  <c r="S17" i="2"/>
  <c r="K21" i="3"/>
  <c r="P18" i="2"/>
  <c r="Q18" i="2" s="1"/>
  <c r="R18" i="2" l="1"/>
  <c r="O19" i="2"/>
  <c r="T17" i="2"/>
  <c r="U17" i="2"/>
  <c r="M22" i="3"/>
  <c r="L22" i="3"/>
  <c r="S17" i="3"/>
  <c r="I24" i="3"/>
  <c r="J23" i="3"/>
  <c r="K23" i="3" s="1"/>
  <c r="P18" i="3"/>
  <c r="Q18" i="3" s="1"/>
  <c r="L21" i="2"/>
  <c r="M21" i="2"/>
  <c r="L21" i="3"/>
  <c r="M21" i="3"/>
  <c r="I23" i="2"/>
  <c r="J22" i="2"/>
  <c r="R18" i="3" l="1"/>
  <c r="O19" i="3"/>
  <c r="K22" i="2"/>
  <c r="J24" i="3"/>
  <c r="K24" i="3" s="1"/>
  <c r="I25" i="3"/>
  <c r="T17" i="3"/>
  <c r="U17" i="3"/>
  <c r="I24" i="2"/>
  <c r="J23" i="2"/>
  <c r="K23" i="2" s="1"/>
  <c r="P19" i="2"/>
  <c r="Q19" i="2" s="1"/>
  <c r="M23" i="3"/>
  <c r="L23" i="3"/>
  <c r="S18" i="2"/>
  <c r="R19" i="2" l="1"/>
  <c r="O20" i="2"/>
  <c r="M23" i="2"/>
  <c r="L23" i="2"/>
  <c r="U18" i="2"/>
  <c r="T18" i="2"/>
  <c r="J24" i="2"/>
  <c r="K24" i="2" s="1"/>
  <c r="I25" i="2"/>
  <c r="M22" i="2"/>
  <c r="L22" i="2"/>
  <c r="I26" i="3"/>
  <c r="J25" i="3"/>
  <c r="K25" i="3" s="1"/>
  <c r="Q19" i="3"/>
  <c r="P19" i="3"/>
  <c r="M24" i="3"/>
  <c r="L24" i="3"/>
  <c r="S18" i="3"/>
  <c r="L25" i="3" l="1"/>
  <c r="M25" i="3"/>
  <c r="U18" i="3"/>
  <c r="T18" i="3"/>
  <c r="J25" i="2"/>
  <c r="K25" i="2" s="1"/>
  <c r="I26" i="2"/>
  <c r="Q20" i="2"/>
  <c r="P20" i="2"/>
  <c r="I27" i="3"/>
  <c r="J26" i="3"/>
  <c r="K26" i="3" s="1"/>
  <c r="R19" i="3"/>
  <c r="O20" i="3"/>
  <c r="M24" i="2"/>
  <c r="L24" i="2"/>
  <c r="S19" i="2"/>
  <c r="M26" i="3" l="1"/>
  <c r="L26" i="3"/>
  <c r="P20" i="3"/>
  <c r="Q20" i="3" s="1"/>
  <c r="I28" i="3"/>
  <c r="J27" i="3"/>
  <c r="K27" i="3" s="1"/>
  <c r="L25" i="2"/>
  <c r="M25" i="2"/>
  <c r="O21" i="2"/>
  <c r="R20" i="2"/>
  <c r="S20" i="2" s="1"/>
  <c r="I27" i="2"/>
  <c r="J26" i="2"/>
  <c r="K26" i="2" s="1"/>
  <c r="T19" i="2"/>
  <c r="U19" i="2"/>
  <c r="S19" i="3"/>
  <c r="O21" i="3" l="1"/>
  <c r="R20" i="3"/>
  <c r="S20" i="3" s="1"/>
  <c r="U19" i="3"/>
  <c r="T19" i="3"/>
  <c r="M26" i="2"/>
  <c r="L26" i="2"/>
  <c r="I28" i="2"/>
  <c r="J27" i="2"/>
  <c r="K27" i="2" s="1"/>
  <c r="U20" i="2"/>
  <c r="T20" i="2"/>
  <c r="M27" i="3"/>
  <c r="L27" i="3"/>
  <c r="P21" i="2"/>
  <c r="Q21" i="2"/>
  <c r="I29" i="3"/>
  <c r="J28" i="3"/>
  <c r="K28" i="3" s="1"/>
  <c r="M28" i="3" l="1"/>
  <c r="L28" i="3"/>
  <c r="J29" i="3"/>
  <c r="K29" i="3" s="1"/>
  <c r="I30" i="3"/>
  <c r="I29" i="2"/>
  <c r="J28" i="2"/>
  <c r="K28" i="2" s="1"/>
  <c r="O22" i="2"/>
  <c r="R21" i="2"/>
  <c r="S21" i="2" s="1"/>
  <c r="U20" i="3"/>
  <c r="T20" i="3"/>
  <c r="M27" i="2"/>
  <c r="L27" i="2"/>
  <c r="P21" i="3"/>
  <c r="Q21" i="3" s="1"/>
  <c r="O22" i="3" l="1"/>
  <c r="R21" i="3"/>
  <c r="S21" i="3" s="1"/>
  <c r="I31" i="3"/>
  <c r="J30" i="3"/>
  <c r="K30" i="3" s="1"/>
  <c r="P22" i="2"/>
  <c r="Q22" i="2" s="1"/>
  <c r="M28" i="2"/>
  <c r="L28" i="2"/>
  <c r="T21" i="2"/>
  <c r="U21" i="2"/>
  <c r="L29" i="3"/>
  <c r="M29" i="3"/>
  <c r="I30" i="2"/>
  <c r="J29" i="2"/>
  <c r="K29" i="2" s="1"/>
  <c r="R22" i="2" l="1"/>
  <c r="S22" i="2" s="1"/>
  <c r="O23" i="2"/>
  <c r="M30" i="3"/>
  <c r="L30" i="3"/>
  <c r="I32" i="3"/>
  <c r="J31" i="3"/>
  <c r="K31" i="3" s="1"/>
  <c r="T21" i="3"/>
  <c r="U21" i="3"/>
  <c r="M29" i="2"/>
  <c r="L29" i="2"/>
  <c r="I31" i="2"/>
  <c r="J30" i="2"/>
  <c r="K30" i="2" s="1"/>
  <c r="P22" i="3"/>
  <c r="Q22" i="3" s="1"/>
  <c r="R22" i="3" l="1"/>
  <c r="S22" i="3" s="1"/>
  <c r="O23" i="3"/>
  <c r="M30" i="2"/>
  <c r="L30" i="2"/>
  <c r="M31" i="3"/>
  <c r="L31" i="3"/>
  <c r="P23" i="2"/>
  <c r="Q23" i="2"/>
  <c r="I32" i="2"/>
  <c r="J31" i="2"/>
  <c r="K31" i="2" s="1"/>
  <c r="J32" i="3"/>
  <c r="K32" i="3" s="1"/>
  <c r="I33" i="3"/>
  <c r="U22" i="2"/>
  <c r="T22" i="2"/>
  <c r="I34" i="3" l="1"/>
  <c r="J33" i="3"/>
  <c r="K33" i="3" s="1"/>
  <c r="M32" i="3"/>
  <c r="L32" i="3"/>
  <c r="L31" i="2"/>
  <c r="M31" i="2"/>
  <c r="P23" i="3"/>
  <c r="Q23" i="3" s="1"/>
  <c r="R23" i="2"/>
  <c r="S23" i="2" s="1"/>
  <c r="O24" i="2"/>
  <c r="I33" i="2"/>
  <c r="J32" i="2"/>
  <c r="K32" i="2" s="1"/>
  <c r="U22" i="3"/>
  <c r="T22" i="3"/>
  <c r="R23" i="3" l="1"/>
  <c r="S23" i="3" s="1"/>
  <c r="O24" i="3"/>
  <c r="P24" i="2"/>
  <c r="Q24" i="2" s="1"/>
  <c r="L33" i="3"/>
  <c r="M33" i="3"/>
  <c r="L32" i="2"/>
  <c r="M32" i="2"/>
  <c r="I34" i="2"/>
  <c r="J33" i="2"/>
  <c r="K33" i="2" s="1"/>
  <c r="U23" i="2"/>
  <c r="T23" i="2"/>
  <c r="I35" i="3"/>
  <c r="J34" i="3"/>
  <c r="K34" i="3" s="1"/>
  <c r="O25" i="2" l="1"/>
  <c r="R24" i="2"/>
  <c r="S24" i="2" s="1"/>
  <c r="M34" i="3"/>
  <c r="L34" i="3"/>
  <c r="M33" i="2"/>
  <c r="L33" i="2"/>
  <c r="P24" i="3"/>
  <c r="Q24" i="3" s="1"/>
  <c r="I36" i="3"/>
  <c r="J35" i="3"/>
  <c r="K35" i="3" s="1"/>
  <c r="I35" i="2"/>
  <c r="J34" i="2"/>
  <c r="K34" i="2" s="1"/>
  <c r="U23" i="3"/>
  <c r="T23" i="3"/>
  <c r="O25" i="3" l="1"/>
  <c r="R24" i="3"/>
  <c r="S24" i="3" s="1"/>
  <c r="M35" i="3"/>
  <c r="L35" i="3"/>
  <c r="U24" i="2"/>
  <c r="T24" i="2"/>
  <c r="M34" i="2"/>
  <c r="L34" i="2"/>
  <c r="I36" i="2"/>
  <c r="J35" i="2"/>
  <c r="K35" i="2" s="1"/>
  <c r="I37" i="3"/>
  <c r="J36" i="3"/>
  <c r="K36" i="3" s="1"/>
  <c r="P25" i="2"/>
  <c r="Q25" i="2" s="1"/>
  <c r="O26" i="2" l="1"/>
  <c r="R25" i="2"/>
  <c r="S25" i="2" s="1"/>
  <c r="J37" i="3"/>
  <c r="K37" i="3" s="1"/>
  <c r="I38" i="3"/>
  <c r="M35" i="2"/>
  <c r="L35" i="2"/>
  <c r="U24" i="3"/>
  <c r="T24" i="3"/>
  <c r="M36" i="3"/>
  <c r="L36" i="3"/>
  <c r="I37" i="2"/>
  <c r="J36" i="2"/>
  <c r="K36" i="2" s="1"/>
  <c r="P25" i="3"/>
  <c r="Q25" i="3"/>
  <c r="I38" i="2" l="1"/>
  <c r="J37" i="2"/>
  <c r="K37" i="2" s="1"/>
  <c r="O26" i="3"/>
  <c r="R25" i="3"/>
  <c r="S25" i="3" s="1"/>
  <c r="T25" i="2"/>
  <c r="U25" i="2"/>
  <c r="L36" i="2"/>
  <c r="M36" i="2"/>
  <c r="I39" i="3"/>
  <c r="J38" i="3"/>
  <c r="K38" i="3" s="1"/>
  <c r="L37" i="3"/>
  <c r="M37" i="3"/>
  <c r="P26" i="2"/>
  <c r="Q26" i="2" s="1"/>
  <c r="R26" i="2" l="1"/>
  <c r="S26" i="2" s="1"/>
  <c r="O27" i="2"/>
  <c r="M38" i="3"/>
  <c r="L38" i="3"/>
  <c r="L37" i="2"/>
  <c r="M37" i="2"/>
  <c r="T25" i="3"/>
  <c r="U25" i="3"/>
  <c r="P26" i="3"/>
  <c r="Q26" i="3" s="1"/>
  <c r="I40" i="3"/>
  <c r="J39" i="3"/>
  <c r="K39" i="3" s="1"/>
  <c r="I39" i="2"/>
  <c r="J38" i="2"/>
  <c r="K38" i="2" s="1"/>
  <c r="R26" i="3" l="1"/>
  <c r="S26" i="3" s="1"/>
  <c r="O27" i="3"/>
  <c r="I41" i="3"/>
  <c r="J40" i="3"/>
  <c r="K40" i="3" s="1"/>
  <c r="M38" i="2"/>
  <c r="L38" i="2"/>
  <c r="P27" i="2"/>
  <c r="Q27" i="2"/>
  <c r="M39" i="3"/>
  <c r="L39" i="3"/>
  <c r="J39" i="2"/>
  <c r="K39" i="2" s="1"/>
  <c r="I40" i="2"/>
  <c r="U26" i="2"/>
  <c r="T26" i="2"/>
  <c r="J40" i="2" l="1"/>
  <c r="K40" i="2" s="1"/>
  <c r="I41" i="2"/>
  <c r="M39" i="2"/>
  <c r="L39" i="2"/>
  <c r="I42" i="3"/>
  <c r="J41" i="3"/>
  <c r="K41" i="3" s="1"/>
  <c r="P27" i="3"/>
  <c r="Q27" i="3" s="1"/>
  <c r="R27" i="2"/>
  <c r="S27" i="2" s="1"/>
  <c r="O28" i="2"/>
  <c r="M40" i="3"/>
  <c r="L40" i="3"/>
  <c r="U26" i="3"/>
  <c r="T26" i="3"/>
  <c r="R27" i="3" l="1"/>
  <c r="S27" i="3" s="1"/>
  <c r="O28" i="3"/>
  <c r="P28" i="2"/>
  <c r="Q28" i="2" s="1"/>
  <c r="M41" i="3"/>
  <c r="L41" i="3"/>
  <c r="I42" i="2"/>
  <c r="J41" i="2"/>
  <c r="K41" i="2" s="1"/>
  <c r="U27" i="2"/>
  <c r="T27" i="2"/>
  <c r="J42" i="3"/>
  <c r="K42" i="3" s="1"/>
  <c r="I43" i="3"/>
  <c r="L40" i="2"/>
  <c r="M40" i="2"/>
  <c r="R28" i="2" l="1"/>
  <c r="S28" i="2" s="1"/>
  <c r="O29" i="2"/>
  <c r="M42" i="3"/>
  <c r="L42" i="3"/>
  <c r="I43" i="2"/>
  <c r="J42" i="2"/>
  <c r="K42" i="2" s="1"/>
  <c r="P28" i="3"/>
  <c r="Q28" i="3" s="1"/>
  <c r="I44" i="3"/>
  <c r="J43" i="3"/>
  <c r="K43" i="3" s="1"/>
  <c r="M41" i="2"/>
  <c r="L41" i="2"/>
  <c r="U27" i="3"/>
  <c r="T27" i="3"/>
  <c r="O29" i="3" l="1"/>
  <c r="R28" i="3"/>
  <c r="S28" i="3" s="1"/>
  <c r="L43" i="3"/>
  <c r="M43" i="3"/>
  <c r="M42" i="2"/>
  <c r="L42" i="2"/>
  <c r="P29" i="2"/>
  <c r="Q29" i="2" s="1"/>
  <c r="I45" i="3"/>
  <c r="J44" i="3"/>
  <c r="K44" i="3" s="1"/>
  <c r="I44" i="2"/>
  <c r="J43" i="2"/>
  <c r="K43" i="2" s="1"/>
  <c r="U28" i="2"/>
  <c r="T28" i="2"/>
  <c r="R29" i="2" l="1"/>
  <c r="S29" i="2" s="1"/>
  <c r="O30" i="2"/>
  <c r="I45" i="2"/>
  <c r="J44" i="2"/>
  <c r="K44" i="2" s="1"/>
  <c r="U28" i="3"/>
  <c r="T28" i="3"/>
  <c r="M43" i="2"/>
  <c r="L43" i="2"/>
  <c r="M44" i="3"/>
  <c r="L44" i="3"/>
  <c r="I46" i="3"/>
  <c r="J45" i="3"/>
  <c r="K45" i="3" s="1"/>
  <c r="P29" i="3"/>
  <c r="Q29" i="3"/>
  <c r="L44" i="2" l="1"/>
  <c r="M44" i="2"/>
  <c r="I47" i="3"/>
  <c r="J46" i="3"/>
  <c r="K46" i="3" s="1"/>
  <c r="O30" i="3"/>
  <c r="R29" i="3"/>
  <c r="S29" i="3" s="1"/>
  <c r="P30" i="2"/>
  <c r="Q30" i="2" s="1"/>
  <c r="M45" i="3"/>
  <c r="L45" i="3"/>
  <c r="I46" i="2"/>
  <c r="J45" i="2"/>
  <c r="K45" i="2" s="1"/>
  <c r="U29" i="2"/>
  <c r="T29" i="2"/>
  <c r="R30" i="2" l="1"/>
  <c r="S30" i="2" s="1"/>
  <c r="O31" i="2"/>
  <c r="L45" i="2"/>
  <c r="M45" i="2"/>
  <c r="M46" i="3"/>
  <c r="L46" i="3"/>
  <c r="J47" i="3"/>
  <c r="K47" i="3" s="1"/>
  <c r="I48" i="3"/>
  <c r="T29" i="3"/>
  <c r="U29" i="3"/>
  <c r="I47" i="2"/>
  <c r="J46" i="2"/>
  <c r="K46" i="2" s="1"/>
  <c r="P30" i="3"/>
  <c r="Q30" i="3" s="1"/>
  <c r="R30" i="3" l="1"/>
  <c r="S30" i="3" s="1"/>
  <c r="O31" i="3"/>
  <c r="M46" i="2"/>
  <c r="L46" i="2"/>
  <c r="L47" i="3"/>
  <c r="M47" i="3"/>
  <c r="P31" i="2"/>
  <c r="Q31" i="2"/>
  <c r="I49" i="3"/>
  <c r="J48" i="3"/>
  <c r="K48" i="3" s="1"/>
  <c r="J47" i="2"/>
  <c r="K47" i="2" s="1"/>
  <c r="I48" i="2"/>
  <c r="U30" i="2"/>
  <c r="T30" i="2"/>
  <c r="O32" i="2" l="1"/>
  <c r="R31" i="2"/>
  <c r="S31" i="2" s="1"/>
  <c r="M47" i="2"/>
  <c r="L47" i="2"/>
  <c r="P31" i="3"/>
  <c r="Q31" i="3" s="1"/>
  <c r="J48" i="2"/>
  <c r="K48" i="2" s="1"/>
  <c r="I49" i="2"/>
  <c r="M48" i="3"/>
  <c r="L48" i="3"/>
  <c r="I50" i="3"/>
  <c r="J49" i="3"/>
  <c r="K49" i="3" s="1"/>
  <c r="U30" i="3"/>
  <c r="T30" i="3"/>
  <c r="R31" i="3" l="1"/>
  <c r="S31" i="3" s="1"/>
  <c r="O32" i="3"/>
  <c r="J50" i="3"/>
  <c r="K50" i="3" s="1"/>
  <c r="I51" i="3"/>
  <c r="T31" i="2"/>
  <c r="U31" i="2"/>
  <c r="M49" i="3"/>
  <c r="L49" i="3"/>
  <c r="I50" i="2"/>
  <c r="J49" i="2"/>
  <c r="K49" i="2" s="1"/>
  <c r="L48" i="2"/>
  <c r="M48" i="2"/>
  <c r="P32" i="2"/>
  <c r="Q32" i="2" s="1"/>
  <c r="O33" i="2" l="1"/>
  <c r="R32" i="2"/>
  <c r="S32" i="2" s="1"/>
  <c r="I52" i="3"/>
  <c r="J51" i="3"/>
  <c r="K51" i="3" s="1"/>
  <c r="M50" i="3"/>
  <c r="L50" i="3"/>
  <c r="L49" i="2"/>
  <c r="M49" i="2"/>
  <c r="P32" i="3"/>
  <c r="Q32" i="3" s="1"/>
  <c r="I51" i="2"/>
  <c r="J50" i="2"/>
  <c r="K50" i="2" s="1"/>
  <c r="U31" i="3"/>
  <c r="T31" i="3"/>
  <c r="O33" i="3" l="1"/>
  <c r="R32" i="3"/>
  <c r="S32" i="3" s="1"/>
  <c r="M50" i="2"/>
  <c r="L50" i="2"/>
  <c r="I52" i="2"/>
  <c r="J51" i="2"/>
  <c r="K51" i="2" s="1"/>
  <c r="I53" i="3"/>
  <c r="J52" i="3"/>
  <c r="K52" i="3" s="1"/>
  <c r="T32" i="2"/>
  <c r="U32" i="2"/>
  <c r="L51" i="3"/>
  <c r="M51" i="3"/>
  <c r="P33" i="2"/>
  <c r="Q33" i="2"/>
  <c r="M51" i="2" l="1"/>
  <c r="L51" i="2"/>
  <c r="U32" i="3"/>
  <c r="T32" i="3"/>
  <c r="M52" i="3"/>
  <c r="L52" i="3"/>
  <c r="I54" i="3"/>
  <c r="J53" i="3"/>
  <c r="K53" i="3" s="1"/>
  <c r="R33" i="2"/>
  <c r="S33" i="2" s="1"/>
  <c r="O34" i="2"/>
  <c r="I53" i="2"/>
  <c r="J52" i="2"/>
  <c r="K52" i="2" s="1"/>
  <c r="P33" i="3"/>
  <c r="Q33" i="3" s="1"/>
  <c r="O34" i="3" l="1"/>
  <c r="R33" i="3"/>
  <c r="S33" i="3" s="1"/>
  <c r="M53" i="3"/>
  <c r="L53" i="3"/>
  <c r="I55" i="3"/>
  <c r="J54" i="3"/>
  <c r="K54" i="3" s="1"/>
  <c r="P34" i="2"/>
  <c r="Q34" i="2" s="1"/>
  <c r="L52" i="2"/>
  <c r="M52" i="2"/>
  <c r="I54" i="2"/>
  <c r="J53" i="2"/>
  <c r="K53" i="2" s="1"/>
  <c r="T33" i="2"/>
  <c r="U33" i="2"/>
  <c r="R34" i="2" l="1"/>
  <c r="S34" i="2" s="1"/>
  <c r="O35" i="2"/>
  <c r="L53" i="2"/>
  <c r="M53" i="2"/>
  <c r="I55" i="2"/>
  <c r="J54" i="2"/>
  <c r="K54" i="2" s="1"/>
  <c r="M54" i="3"/>
  <c r="L54" i="3"/>
  <c r="T33" i="3"/>
  <c r="U33" i="3"/>
  <c r="J55" i="3"/>
  <c r="K55" i="3" s="1"/>
  <c r="I56" i="3"/>
  <c r="P34" i="3"/>
  <c r="Q34" i="3" s="1"/>
  <c r="R34" i="3" l="1"/>
  <c r="S34" i="3" s="1"/>
  <c r="O35" i="3"/>
  <c r="M54" i="2"/>
  <c r="L54" i="2"/>
  <c r="P35" i="2"/>
  <c r="Q35" i="2" s="1"/>
  <c r="I57" i="3"/>
  <c r="J56" i="3"/>
  <c r="K56" i="3" s="1"/>
  <c r="L55" i="3"/>
  <c r="M55" i="3"/>
  <c r="J55" i="2"/>
  <c r="K55" i="2" s="1"/>
  <c r="I56" i="2"/>
  <c r="U34" i="2"/>
  <c r="T34" i="2"/>
  <c r="O36" i="2" l="1"/>
  <c r="R35" i="2"/>
  <c r="S35" i="2" s="1"/>
  <c r="M56" i="3"/>
  <c r="L56" i="3"/>
  <c r="M55" i="2"/>
  <c r="L55" i="2"/>
  <c r="P35" i="3"/>
  <c r="Q35" i="3" s="1"/>
  <c r="I57" i="2"/>
  <c r="J56" i="2"/>
  <c r="K56" i="2" s="1"/>
  <c r="I58" i="3"/>
  <c r="J57" i="3"/>
  <c r="K57" i="3" s="1"/>
  <c r="U34" i="3"/>
  <c r="T34" i="3"/>
  <c r="R35" i="3" l="1"/>
  <c r="S35" i="3" s="1"/>
  <c r="O36" i="3"/>
  <c r="U35" i="2"/>
  <c r="T35" i="2"/>
  <c r="M57" i="3"/>
  <c r="L57" i="3"/>
  <c r="J58" i="3"/>
  <c r="K58" i="3" s="1"/>
  <c r="I59" i="3"/>
  <c r="L56" i="2"/>
  <c r="M56" i="2"/>
  <c r="I58" i="2"/>
  <c r="J57" i="2"/>
  <c r="K57" i="2" s="1"/>
  <c r="P36" i="2"/>
  <c r="Q36" i="2"/>
  <c r="M57" i="2" l="1"/>
  <c r="L57" i="2"/>
  <c r="M58" i="3"/>
  <c r="L58" i="3"/>
  <c r="O37" i="2"/>
  <c r="R36" i="2"/>
  <c r="S36" i="2" s="1"/>
  <c r="P36" i="3"/>
  <c r="Q36" i="3" s="1"/>
  <c r="I60" i="3"/>
  <c r="J59" i="3"/>
  <c r="K59" i="3" s="1"/>
  <c r="I59" i="2"/>
  <c r="J58" i="2"/>
  <c r="K58" i="2" s="1"/>
  <c r="U35" i="3"/>
  <c r="T35" i="3"/>
  <c r="O37" i="3" l="1"/>
  <c r="R36" i="3"/>
  <c r="S36" i="3" s="1"/>
  <c r="L59" i="3"/>
  <c r="M59" i="3"/>
  <c r="T36" i="2"/>
  <c r="U36" i="2"/>
  <c r="M58" i="2"/>
  <c r="L58" i="2"/>
  <c r="J59" i="2"/>
  <c r="K59" i="2" s="1"/>
  <c r="I60" i="2"/>
  <c r="I61" i="3"/>
  <c r="J60" i="3"/>
  <c r="K60" i="3" s="1"/>
  <c r="P37" i="2"/>
  <c r="Q37" i="2"/>
  <c r="J60" i="2" l="1"/>
  <c r="K60" i="2" s="1"/>
  <c r="I61" i="2"/>
  <c r="U36" i="3"/>
  <c r="T36" i="3"/>
  <c r="M60" i="3"/>
  <c r="L60" i="3"/>
  <c r="I62" i="3"/>
  <c r="J61" i="3"/>
  <c r="K61" i="3" s="1"/>
  <c r="R37" i="2"/>
  <c r="S37" i="2" s="1"/>
  <c r="O38" i="2"/>
  <c r="M59" i="2"/>
  <c r="L59" i="2"/>
  <c r="P37" i="3"/>
  <c r="Q37" i="3" s="1"/>
  <c r="O38" i="3" l="1"/>
  <c r="R37" i="3"/>
  <c r="S37" i="3" s="1"/>
  <c r="M61" i="3"/>
  <c r="L61" i="3"/>
  <c r="P38" i="2"/>
  <c r="Q38" i="2" s="1"/>
  <c r="I62" i="2"/>
  <c r="J61" i="2"/>
  <c r="K61" i="2" s="1"/>
  <c r="I63" i="3"/>
  <c r="J62" i="3"/>
  <c r="K62" i="3" s="1"/>
  <c r="T37" i="2"/>
  <c r="U37" i="2"/>
  <c r="L60" i="2"/>
  <c r="M60" i="2"/>
  <c r="R38" i="2" l="1"/>
  <c r="S38" i="2" s="1"/>
  <c r="O39" i="2"/>
  <c r="M61" i="2"/>
  <c r="L61" i="2"/>
  <c r="I63" i="2"/>
  <c r="J62" i="2"/>
  <c r="K62" i="2" s="1"/>
  <c r="M62" i="3"/>
  <c r="L62" i="3"/>
  <c r="T37" i="3"/>
  <c r="U37" i="3"/>
  <c r="J63" i="3"/>
  <c r="K63" i="3" s="1"/>
  <c r="I64" i="3"/>
  <c r="P38" i="3"/>
  <c r="Q38" i="3" s="1"/>
  <c r="R38" i="3" l="1"/>
  <c r="S38" i="3" s="1"/>
  <c r="O39" i="3"/>
  <c r="M62" i="2"/>
  <c r="L62" i="2"/>
  <c r="P39" i="2"/>
  <c r="Q39" i="2" s="1"/>
  <c r="I65" i="3"/>
  <c r="J64" i="3"/>
  <c r="K64" i="3" s="1"/>
  <c r="L63" i="3"/>
  <c r="M63" i="3"/>
  <c r="I64" i="2"/>
  <c r="J63" i="2"/>
  <c r="K63" i="2" s="1"/>
  <c r="U38" i="2"/>
  <c r="T38" i="2"/>
  <c r="O40" i="2" l="1"/>
  <c r="R39" i="2"/>
  <c r="S39" i="2" s="1"/>
  <c r="M63" i="2"/>
  <c r="L63" i="2"/>
  <c r="I66" i="3"/>
  <c r="J66" i="3" s="1"/>
  <c r="J65" i="3"/>
  <c r="K65" i="3" s="1"/>
  <c r="P39" i="3"/>
  <c r="Q39" i="3" s="1"/>
  <c r="M64" i="3"/>
  <c r="L64" i="3"/>
  <c r="I65" i="2"/>
  <c r="J64" i="2"/>
  <c r="K64" i="2" s="1"/>
  <c r="U38" i="3"/>
  <c r="T38" i="3"/>
  <c r="R39" i="3" l="1"/>
  <c r="S39" i="3" s="1"/>
  <c r="O40" i="3"/>
  <c r="L64" i="2"/>
  <c r="M64" i="2"/>
  <c r="I66" i="2"/>
  <c r="J66" i="2" s="1"/>
  <c r="J65" i="2"/>
  <c r="K65" i="2" s="1"/>
  <c r="M65" i="3"/>
  <c r="L65" i="3"/>
  <c r="U39" i="2"/>
  <c r="T39" i="2"/>
  <c r="K66" i="3"/>
  <c r="K4" i="3"/>
  <c r="P40" i="2"/>
  <c r="Q40" i="2"/>
  <c r="O41" i="2" l="1"/>
  <c r="R40" i="2"/>
  <c r="S40" i="2" s="1"/>
  <c r="L65" i="2"/>
  <c r="M65" i="2"/>
  <c r="P40" i="3"/>
  <c r="Q40" i="3" s="1"/>
  <c r="M66" i="3"/>
  <c r="K3" i="3" s="1"/>
  <c r="L66" i="3"/>
  <c r="K5" i="3" s="1"/>
  <c r="K2" i="3"/>
  <c r="K66" i="2"/>
  <c r="K4" i="2"/>
  <c r="U39" i="3"/>
  <c r="T39" i="3"/>
  <c r="O41" i="3" l="1"/>
  <c r="R40" i="3"/>
  <c r="S40" i="3" s="1"/>
  <c r="M66" i="2"/>
  <c r="K3" i="2" s="1"/>
  <c r="L66" i="2"/>
  <c r="K5" i="2" s="1"/>
  <c r="K2" i="2"/>
  <c r="T40" i="2"/>
  <c r="U40" i="2"/>
  <c r="P41" i="2"/>
  <c r="Q41" i="2" s="1"/>
  <c r="R41" i="2" l="1"/>
  <c r="S41" i="2" s="1"/>
  <c r="O42" i="2"/>
  <c r="U40" i="3"/>
  <c r="T40" i="3"/>
  <c r="P41" i="3"/>
  <c r="Q41" i="3" s="1"/>
  <c r="R41" i="3" l="1"/>
  <c r="S41" i="3" s="1"/>
  <c r="O42" i="3"/>
  <c r="P42" i="2"/>
  <c r="Q42" i="2" s="1"/>
  <c r="T41" i="2"/>
  <c r="U41" i="2"/>
  <c r="R42" i="2" l="1"/>
  <c r="S42" i="2" s="1"/>
  <c r="O43" i="2"/>
  <c r="P42" i="3"/>
  <c r="Q42" i="3" s="1"/>
  <c r="U41" i="3"/>
  <c r="T41" i="3"/>
  <c r="O43" i="3" l="1"/>
  <c r="R42" i="3"/>
  <c r="S42" i="3" s="1"/>
  <c r="P43" i="2"/>
  <c r="Q43" i="2" s="1"/>
  <c r="U42" i="2"/>
  <c r="T42" i="2"/>
  <c r="O44" i="2" l="1"/>
  <c r="R43" i="2"/>
  <c r="S43" i="2" s="1"/>
  <c r="U42" i="3"/>
  <c r="T42" i="3"/>
  <c r="P43" i="3"/>
  <c r="Q43" i="3" s="1"/>
  <c r="O44" i="3" l="1"/>
  <c r="R43" i="3"/>
  <c r="S43" i="3" s="1"/>
  <c r="U43" i="2"/>
  <c r="T43" i="2"/>
  <c r="P44" i="2"/>
  <c r="Q44" i="2"/>
  <c r="O45" i="2" l="1"/>
  <c r="R44" i="2"/>
  <c r="S44" i="2" s="1"/>
  <c r="T43" i="3"/>
  <c r="U43" i="3"/>
  <c r="P44" i="3"/>
  <c r="Q44" i="3" s="1"/>
  <c r="R44" i="3" l="1"/>
  <c r="S44" i="3" s="1"/>
  <c r="O45" i="3"/>
  <c r="T44" i="2"/>
  <c r="U44" i="2"/>
  <c r="P45" i="2"/>
  <c r="Q45" i="2" s="1"/>
  <c r="R45" i="2" l="1"/>
  <c r="S45" i="2" s="1"/>
  <c r="O46" i="2"/>
  <c r="P45" i="3"/>
  <c r="Q45" i="3" s="1"/>
  <c r="U44" i="3"/>
  <c r="T44" i="3"/>
  <c r="R45" i="3" l="1"/>
  <c r="S45" i="3" s="1"/>
  <c r="O46" i="3"/>
  <c r="P46" i="2"/>
  <c r="Q46" i="2" s="1"/>
  <c r="T45" i="2"/>
  <c r="U45" i="2"/>
  <c r="R46" i="2" l="1"/>
  <c r="S46" i="2" s="1"/>
  <c r="O47" i="2"/>
  <c r="P46" i="3"/>
  <c r="Q46" i="3" s="1"/>
  <c r="U45" i="3"/>
  <c r="T45" i="3"/>
  <c r="O47" i="3" l="1"/>
  <c r="R46" i="3"/>
  <c r="S46" i="3" s="1"/>
  <c r="P47" i="2"/>
  <c r="Q47" i="2" s="1"/>
  <c r="U46" i="2"/>
  <c r="T46" i="2"/>
  <c r="O48" i="2" l="1"/>
  <c r="R47" i="2"/>
  <c r="S47" i="2" s="1"/>
  <c r="U46" i="3"/>
  <c r="T46" i="3"/>
  <c r="P47" i="3"/>
  <c r="Q47" i="3" s="1"/>
  <c r="O48" i="3" l="1"/>
  <c r="R47" i="3"/>
  <c r="S47" i="3" s="1"/>
  <c r="U47" i="2"/>
  <c r="T47" i="2"/>
  <c r="P48" i="2"/>
  <c r="Q48" i="2"/>
  <c r="O49" i="2" l="1"/>
  <c r="R48" i="2"/>
  <c r="S48" i="2" s="1"/>
  <c r="T47" i="3"/>
  <c r="U47" i="3"/>
  <c r="P48" i="3"/>
  <c r="Q48" i="3" s="1"/>
  <c r="R48" i="3" l="1"/>
  <c r="S48" i="3" s="1"/>
  <c r="O49" i="3"/>
  <c r="T48" i="2"/>
  <c r="U48" i="2"/>
  <c r="P49" i="2"/>
  <c r="Q49" i="2" s="1"/>
  <c r="R49" i="2" l="1"/>
  <c r="S49" i="2" s="1"/>
  <c r="O50" i="2"/>
  <c r="P49" i="3"/>
  <c r="Q49" i="3" s="1"/>
  <c r="U48" i="3"/>
  <c r="T48" i="3"/>
  <c r="R49" i="3" l="1"/>
  <c r="S49" i="3" s="1"/>
  <c r="O50" i="3"/>
  <c r="P50" i="2"/>
  <c r="Q50" i="2" s="1"/>
  <c r="U49" i="2"/>
  <c r="T49" i="2"/>
  <c r="R50" i="2" l="1"/>
  <c r="S50" i="2" s="1"/>
  <c r="O51" i="2"/>
  <c r="P50" i="3"/>
  <c r="Q50" i="3" s="1"/>
  <c r="U49" i="3"/>
  <c r="T49" i="3"/>
  <c r="O51" i="3" l="1"/>
  <c r="R50" i="3"/>
  <c r="S50" i="3" s="1"/>
  <c r="P51" i="2"/>
  <c r="Q51" i="2" s="1"/>
  <c r="U50" i="2"/>
  <c r="T50" i="2"/>
  <c r="O52" i="2" l="1"/>
  <c r="R51" i="2"/>
  <c r="S51" i="2" s="1"/>
  <c r="U50" i="3"/>
  <c r="T50" i="3"/>
  <c r="P51" i="3"/>
  <c r="Q51" i="3" s="1"/>
  <c r="O52" i="3" l="1"/>
  <c r="R51" i="3"/>
  <c r="S51" i="3" s="1"/>
  <c r="U51" i="2"/>
  <c r="T51" i="2"/>
  <c r="P52" i="2"/>
  <c r="Q52" i="2"/>
  <c r="O53" i="2" l="1"/>
  <c r="R52" i="2"/>
  <c r="S52" i="2" s="1"/>
  <c r="T51" i="3"/>
  <c r="U51" i="3"/>
  <c r="P52" i="3"/>
  <c r="Q52" i="3" s="1"/>
  <c r="R52" i="3" l="1"/>
  <c r="S52" i="3" s="1"/>
  <c r="O53" i="3"/>
  <c r="T52" i="2"/>
  <c r="U52" i="2"/>
  <c r="P53" i="2"/>
  <c r="Q53" i="2" s="1"/>
  <c r="O54" i="2" l="1"/>
  <c r="R53" i="2"/>
  <c r="S53" i="2" s="1"/>
  <c r="P53" i="3"/>
  <c r="Q53" i="3" s="1"/>
  <c r="U52" i="3"/>
  <c r="T52" i="3"/>
  <c r="R53" i="3" l="1"/>
  <c r="S53" i="3" s="1"/>
  <c r="O54" i="3"/>
  <c r="T53" i="2"/>
  <c r="U53" i="2"/>
  <c r="P54" i="2"/>
  <c r="Q54" i="2" s="1"/>
  <c r="R54" i="2" l="1"/>
  <c r="S54" i="2" s="1"/>
  <c r="O55" i="2"/>
  <c r="P54" i="3"/>
  <c r="Q54" i="3" s="1"/>
  <c r="U53" i="3"/>
  <c r="T53" i="3"/>
  <c r="O55" i="3" l="1"/>
  <c r="R54" i="3"/>
  <c r="S54" i="3" s="1"/>
  <c r="P55" i="2"/>
  <c r="Q55" i="2" s="1"/>
  <c r="U54" i="2"/>
  <c r="T54" i="2"/>
  <c r="O56" i="2" l="1"/>
  <c r="R55" i="2"/>
  <c r="S55" i="2" s="1"/>
  <c r="U54" i="3"/>
  <c r="T54" i="3"/>
  <c r="P55" i="3"/>
  <c r="Q55" i="3" s="1"/>
  <c r="O56" i="3" l="1"/>
  <c r="R55" i="3"/>
  <c r="S55" i="3" s="1"/>
  <c r="U55" i="2"/>
  <c r="T55" i="2"/>
  <c r="P56" i="2"/>
  <c r="Q56" i="2"/>
  <c r="O57" i="2" l="1"/>
  <c r="R56" i="2"/>
  <c r="S56" i="2" s="1"/>
  <c r="T55" i="3"/>
  <c r="U55" i="3"/>
  <c r="P56" i="3"/>
  <c r="Q56" i="3" s="1"/>
  <c r="R56" i="3" l="1"/>
  <c r="S56" i="3" s="1"/>
  <c r="O57" i="3"/>
  <c r="T56" i="2"/>
  <c r="U56" i="2"/>
  <c r="P57" i="2"/>
  <c r="Q57" i="2"/>
  <c r="O58" i="2" l="1"/>
  <c r="R57" i="2"/>
  <c r="S57" i="2" s="1"/>
  <c r="P57" i="3"/>
  <c r="Q57" i="3" s="1"/>
  <c r="U56" i="3"/>
  <c r="T56" i="3"/>
  <c r="R57" i="3" l="1"/>
  <c r="S57" i="3" s="1"/>
  <c r="O58" i="3"/>
  <c r="T57" i="2"/>
  <c r="U57" i="2"/>
  <c r="Q58" i="2"/>
  <c r="P58" i="2"/>
  <c r="P58" i="3" l="1"/>
  <c r="Q58" i="3" s="1"/>
  <c r="R58" i="2"/>
  <c r="S58" i="2" s="1"/>
  <c r="O59" i="2"/>
  <c r="U57" i="3"/>
  <c r="T57" i="3"/>
  <c r="O59" i="3" l="1"/>
  <c r="R58" i="3"/>
  <c r="S58" i="3" s="1"/>
  <c r="P59" i="2"/>
  <c r="Q59" i="2" s="1"/>
  <c r="U58" i="2"/>
  <c r="T58" i="2"/>
  <c r="O60" i="2" l="1"/>
  <c r="R59" i="2"/>
  <c r="S59" i="2" s="1"/>
  <c r="U58" i="3"/>
  <c r="T58" i="3"/>
  <c r="P59" i="3"/>
  <c r="Q59" i="3"/>
  <c r="O60" i="3" l="1"/>
  <c r="R59" i="3"/>
  <c r="S59" i="3" s="1"/>
  <c r="U59" i="2"/>
  <c r="T59" i="2"/>
  <c r="P60" i="2"/>
  <c r="Q60" i="2"/>
  <c r="O61" i="2" l="1"/>
  <c r="R60" i="2"/>
  <c r="S60" i="2" s="1"/>
  <c r="T59" i="3"/>
  <c r="U59" i="3"/>
  <c r="P60" i="3"/>
  <c r="Q60" i="3" s="1"/>
  <c r="R60" i="3" l="1"/>
  <c r="S60" i="3" s="1"/>
  <c r="O61" i="3"/>
  <c r="T60" i="2"/>
  <c r="U60" i="2"/>
  <c r="P61" i="2"/>
  <c r="Q61" i="2" s="1"/>
  <c r="R61" i="2" l="1"/>
  <c r="S61" i="2" s="1"/>
  <c r="O62" i="2"/>
  <c r="P61" i="3"/>
  <c r="Q61" i="3" s="1"/>
  <c r="U60" i="3"/>
  <c r="T60" i="3"/>
  <c r="R61" i="3" l="1"/>
  <c r="S61" i="3" s="1"/>
  <c r="O62" i="3"/>
  <c r="P62" i="2"/>
  <c r="Q62" i="2" s="1"/>
  <c r="U61" i="2"/>
  <c r="T61" i="2"/>
  <c r="R62" i="2" l="1"/>
  <c r="S62" i="2" s="1"/>
  <c r="O63" i="2"/>
  <c r="P62" i="3"/>
  <c r="Q62" i="3" s="1"/>
  <c r="U61" i="3"/>
  <c r="T61" i="3"/>
  <c r="O63" i="3" l="1"/>
  <c r="R62" i="3"/>
  <c r="S62" i="3" s="1"/>
  <c r="P63" i="2"/>
  <c r="Q63" i="2" s="1"/>
  <c r="U62" i="2"/>
  <c r="T62" i="2"/>
  <c r="O64" i="2" l="1"/>
  <c r="R63" i="2"/>
  <c r="S63" i="2" s="1"/>
  <c r="U62" i="3"/>
  <c r="T62" i="3"/>
  <c r="P63" i="3"/>
  <c r="Q63" i="3"/>
  <c r="O64" i="3" l="1"/>
  <c r="R63" i="3"/>
  <c r="S63" i="3" s="1"/>
  <c r="U63" i="2"/>
  <c r="T63" i="2"/>
  <c r="P64" i="2"/>
  <c r="Q64" i="2"/>
  <c r="O65" i="2" l="1"/>
  <c r="R64" i="2"/>
  <c r="S64" i="2" s="1"/>
  <c r="T63" i="3"/>
  <c r="U63" i="3"/>
  <c r="P64" i="3"/>
  <c r="Q64" i="3" s="1"/>
  <c r="R64" i="3" l="1"/>
  <c r="S64" i="3" s="1"/>
  <c r="O65" i="3"/>
  <c r="T64" i="2"/>
  <c r="U64" i="2"/>
  <c r="P65" i="2"/>
  <c r="Q65" i="2" s="1"/>
  <c r="R65" i="2" l="1"/>
  <c r="S65" i="2" s="1"/>
  <c r="O66" i="2"/>
  <c r="P65" i="3"/>
  <c r="Q65" i="3" s="1"/>
  <c r="U64" i="3"/>
  <c r="T64" i="3"/>
  <c r="R65" i="3" l="1"/>
  <c r="S65" i="3" s="1"/>
  <c r="O66" i="3"/>
  <c r="P66" i="2"/>
  <c r="Q66" i="2" s="1"/>
  <c r="R66" i="2" s="1"/>
  <c r="T65" i="2"/>
  <c r="U65" i="2"/>
  <c r="S66" i="2" l="1"/>
  <c r="Q4" i="2"/>
  <c r="P66" i="3"/>
  <c r="Q66" i="3" s="1"/>
  <c r="R66" i="3" s="1"/>
  <c r="U65" i="3"/>
  <c r="T65" i="3"/>
  <c r="S66" i="3" l="1"/>
  <c r="Q4" i="3"/>
  <c r="U66" i="2"/>
  <c r="Q3" i="2" s="1"/>
  <c r="T66" i="2"/>
  <c r="Q5" i="2" s="1"/>
  <c r="Q2" i="2"/>
  <c r="U66" i="3" l="1"/>
  <c r="Q3" i="3" s="1"/>
  <c r="T66" i="3"/>
  <c r="Q5" i="3" s="1"/>
  <c r="Q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<sst xmlns="http://schemas.openxmlformats.org/spreadsheetml/2006/main" count="103" uniqueCount="32">
  <si>
    <t>MOVING AV.</t>
  </si>
  <si>
    <t>MAE</t>
  </si>
  <si>
    <t>MAPE</t>
  </si>
  <si>
    <t>ME</t>
  </si>
  <si>
    <t>MSE</t>
  </si>
  <si>
    <t>TRAINING DATA</t>
  </si>
  <si>
    <t>TESTING DATA</t>
  </si>
  <si>
    <t>Date</t>
  </si>
  <si>
    <t>Day</t>
  </si>
  <si>
    <t>Close/Last</t>
  </si>
  <si>
    <t>Errors</t>
  </si>
  <si>
    <t>Absolute Errors</t>
  </si>
  <si>
    <t xml:space="preserve"> Square Errors</t>
  </si>
  <si>
    <t>%</t>
  </si>
  <si>
    <t>DATA ANALYSIS</t>
  </si>
  <si>
    <t>OUTPUTS S.E.S</t>
  </si>
  <si>
    <t>OUTPUTS EST</t>
  </si>
  <si>
    <t>E.S.T</t>
  </si>
  <si>
    <t>S.E.S.</t>
  </si>
  <si>
    <t>a</t>
  </si>
  <si>
    <t>b</t>
  </si>
  <si>
    <t>SIMPLE EXPONENTIAL SMOOTHING</t>
  </si>
  <si>
    <t>EXPONENTIAL SMOOTHING WITH TREND</t>
  </si>
  <si>
    <t>Forecast EXP.SM.</t>
  </si>
  <si>
    <t>DATA AN.</t>
  </si>
  <si>
    <t>STRAIGHT LINE</t>
  </si>
  <si>
    <t>TREND</t>
  </si>
  <si>
    <t>Forecast EXP.SM.T.</t>
  </si>
  <si>
    <t>AVERAGE FUNCTION</t>
  </si>
  <si>
    <t>SIMPLE EXPONENTIAL SMOOTHING (S.E.S.)</t>
  </si>
  <si>
    <t>EXPONENTIAL SMOOTHING WITH TREND (E.S.T.)</t>
  </si>
  <si>
    <t>E.S.T.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</si>
</sst>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%"/>
    <numFmt numFmtId="166" formatCode="0.00000"/>
    <numFmt numFmtId="167" formatCode="0.0000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indexed="17"/>
      <name val="Cambria"/>
      <family val="1"/>
      <charset val="161"/>
    </font>
    <font>
      <b/>
      <i/>
      <sz val="10"/>
      <name val="Cambria"/>
      <family val="1"/>
      <charset val="161"/>
    </font>
    <font>
      <b/>
      <sz val="12"/>
      <color theme="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theme="9"/>
      </patternFill>
    </fill>
    <fill>
      <patternFill patternType="solid">
        <fgColor theme="3" tint="0.499984740745262"/>
        <bgColor theme="9"/>
      </patternFill>
    </fill>
    <fill>
      <patternFill patternType="solid">
        <fgColor theme="7" tint="0.39997558519241921"/>
        <bgColor theme="9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theme="9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 style="thin">
        <color indexed="64"/>
      </left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2" fillId="2" borderId="0" xfId="0" applyFont="1" applyFill="1"/>
    <xf numFmtId="0" fontId="0" fillId="2" borderId="0" xfId="0" applyFill="1"/>
    <xf numFmtId="0" fontId="3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indent="1"/>
    </xf>
    <xf numFmtId="2" fontId="4" fillId="0" borderId="2" xfId="0" applyNumberFormat="1" applyFont="1" applyBorder="1" applyAlignment="1">
      <alignment horizontal="left" indent="1"/>
    </xf>
    <xf numFmtId="10" fontId="4" fillId="0" borderId="2" xfId="1" applyNumberFormat="1" applyFont="1" applyBorder="1" applyAlignment="1">
      <alignment horizontal="left" indent="1"/>
    </xf>
    <xf numFmtId="0" fontId="0" fillId="0" borderId="2" xfId="0" applyBorder="1"/>
    <xf numFmtId="0" fontId="2" fillId="3" borderId="0" xfId="0" applyFont="1" applyFill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0" borderId="0" xfId="0" applyFont="1"/>
    <xf numFmtId="0" fontId="5" fillId="6" borderId="5" xfId="0" applyFont="1" applyFill="1" applyBorder="1"/>
    <xf numFmtId="0" fontId="5" fillId="6" borderId="6" xfId="0" applyFont="1" applyFill="1" applyBorder="1"/>
    <xf numFmtId="0" fontId="5" fillId="6" borderId="7" xfId="0" applyFont="1" applyFill="1" applyBorder="1"/>
    <xf numFmtId="0" fontId="2" fillId="7" borderId="0" xfId="0" applyFont="1" applyFill="1"/>
    <xf numFmtId="0" fontId="2" fillId="8" borderId="0" xfId="0" applyFont="1" applyFill="1"/>
    <xf numFmtId="14" fontId="0" fillId="9" borderId="5" xfId="0" applyNumberFormat="1" applyFill="1" applyBorder="1"/>
    <xf numFmtId="0" fontId="0" fillId="9" borderId="6" xfId="0" applyFill="1" applyBorder="1"/>
    <xf numFmtId="0" fontId="0" fillId="9" borderId="7" xfId="0" applyFill="1" applyBorder="1"/>
    <xf numFmtId="14" fontId="0" fillId="0" borderId="5" xfId="0" applyNumberFormat="1" applyBorder="1"/>
    <xf numFmtId="0" fontId="0" fillId="0" borderId="6" xfId="0" applyBorder="1"/>
    <xf numFmtId="164" fontId="0" fillId="0" borderId="7" xfId="0" applyNumberFormat="1" applyBorder="1"/>
    <xf numFmtId="0" fontId="0" fillId="10" borderId="0" xfId="0" applyFill="1"/>
    <xf numFmtId="165" fontId="0" fillId="10" borderId="0" xfId="1" applyNumberFormat="1" applyFont="1" applyFill="1"/>
    <xf numFmtId="0" fontId="0" fillId="10" borderId="4" xfId="0" applyFill="1" applyBorder="1"/>
    <xf numFmtId="0" fontId="0" fillId="10" borderId="1" xfId="0" applyFill="1" applyBorder="1"/>
    <xf numFmtId="0" fontId="0" fillId="11" borderId="0" xfId="0" applyFill="1"/>
    <xf numFmtId="165" fontId="0" fillId="11" borderId="0" xfId="1" applyNumberFormat="1" applyFont="1" applyFill="1"/>
    <xf numFmtId="0" fontId="0" fillId="11" borderId="4" xfId="0" applyFill="1" applyBorder="1"/>
    <xf numFmtId="0" fontId="0" fillId="0" borderId="7" xfId="0" applyBorder="1"/>
    <xf numFmtId="164" fontId="0" fillId="9" borderId="7" xfId="0" applyNumberFormat="1" applyFill="1" applyBorder="1"/>
    <xf numFmtId="2" fontId="0" fillId="10" borderId="0" xfId="0" applyNumberFormat="1" applyFill="1"/>
    <xf numFmtId="164" fontId="0" fillId="10" borderId="4" xfId="0" applyNumberFormat="1" applyFill="1" applyBorder="1"/>
    <xf numFmtId="164" fontId="0" fillId="10" borderId="1" xfId="0" applyNumberFormat="1" applyFill="1" applyBorder="1"/>
    <xf numFmtId="2" fontId="0" fillId="11" borderId="0" xfId="0" applyNumberFormat="1" applyFill="1"/>
    <xf numFmtId="2" fontId="0" fillId="11" borderId="4" xfId="0" applyNumberFormat="1" applyFill="1" applyBorder="1"/>
    <xf numFmtId="164" fontId="0" fillId="0" borderId="0" xfId="0" applyNumberFormat="1"/>
    <xf numFmtId="2" fontId="0" fillId="0" borderId="0" xfId="0" applyNumberFormat="1"/>
    <xf numFmtId="166" fontId="0" fillId="0" borderId="0" xfId="0" applyNumberFormat="1"/>
    <xf numFmtId="167" fontId="0" fillId="0" borderId="0" xfId="0" applyNumberFormat="1"/>
    <xf numFmtId="0" fontId="2" fillId="2" borderId="8" xfId="0" applyFont="1" applyFill="1" applyBorder="1"/>
    <xf numFmtId="0" fontId="2" fillId="2" borderId="2" xfId="0" applyFont="1" applyFill="1" applyBorder="1"/>
    <xf numFmtId="0" fontId="0" fillId="2" borderId="2" xfId="0" applyFill="1" applyBorder="1"/>
    <xf numFmtId="0" fontId="2" fillId="12" borderId="0" xfId="0" applyFont="1" applyFill="1" applyAlignment="1">
      <alignment horizontal="center"/>
    </xf>
    <xf numFmtId="0" fontId="2" fillId="13" borderId="0" xfId="0" applyFont="1" applyFill="1"/>
    <xf numFmtId="0" fontId="2" fillId="12" borderId="0" xfId="0" applyFont="1" applyFill="1"/>
    <xf numFmtId="164" fontId="0" fillId="14" borderId="0" xfId="0" applyNumberFormat="1" applyFill="1"/>
    <xf numFmtId="2" fontId="0" fillId="14" borderId="0" xfId="0" applyNumberFormat="1" applyFill="1"/>
    <xf numFmtId="167" fontId="0" fillId="14" borderId="0" xfId="0" applyNumberFormat="1" applyFill="1"/>
    <xf numFmtId="0" fontId="0" fillId="14" borderId="0" xfId="0" applyFill="1"/>
    <xf numFmtId="167" fontId="0" fillId="10" borderId="0" xfId="0" applyNumberFormat="1" applyFill="1"/>
    <xf numFmtId="1" fontId="0" fillId="2" borderId="2" xfId="0" applyNumberFormat="1" applyFill="1" applyBorder="1"/>
    <xf numFmtId="0" fontId="2" fillId="4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6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MOVING AVERAGE VS REALITY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6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'MOVING AVERAGE'!$G$11</c:f>
              <c:strCache>
                <c:ptCount val="1"/>
                <c:pt idx="0">
                  <c:v>Close/Last</c:v>
                </c:pt>
              </c:strCache>
            </c:strRef>
          </c:tx>
          <c:spPr>
            <a:ln w="34925" cap="rnd">
              <a:solidFill>
                <a:schemeClr val="tx2">
                  <a:lumMod val="25000"/>
                  <a:lumOff val="75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'MOVING AVERAGE'!$E$12:$E$63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'MOVING AVERAGE'!$G$12:$G$63</c:f>
              <c:numCache>
                <c:formatCode>0.0</c:formatCode>
                <c:ptCount val="52"/>
                <c:pt idx="0">
                  <c:v>2480.8000000000002</c:v>
                </c:pt>
                <c:pt idx="1">
                  <c:v>2469.8000000000002</c:v>
                </c:pt>
                <c:pt idx="2">
                  <c:v>2444.4</c:v>
                </c:pt>
                <c:pt idx="3">
                  <c:v>2431.6</c:v>
                </c:pt>
                <c:pt idx="4">
                  <c:v>2432.4</c:v>
                </c:pt>
                <c:pt idx="5">
                  <c:v>2463.3000000000002</c:v>
                </c:pt>
                <c:pt idx="6">
                  <c:v>2473.4</c:v>
                </c:pt>
                <c:pt idx="7">
                  <c:v>2504</c:v>
                </c:pt>
                <c:pt idx="8">
                  <c:v>2507.8000000000002</c:v>
                </c:pt>
                <c:pt idx="9">
                  <c:v>2479.6999999999998</c:v>
                </c:pt>
                <c:pt idx="10">
                  <c:v>2492.4</c:v>
                </c:pt>
                <c:pt idx="11">
                  <c:v>2537.8000000000002</c:v>
                </c:pt>
                <c:pt idx="12">
                  <c:v>2541.3000000000002</c:v>
                </c:pt>
                <c:pt idx="13">
                  <c:v>2550.6</c:v>
                </c:pt>
                <c:pt idx="14">
                  <c:v>2547.5</c:v>
                </c:pt>
                <c:pt idx="15">
                  <c:v>2516.6999999999998</c:v>
                </c:pt>
                <c:pt idx="16">
                  <c:v>2546.3000000000002</c:v>
                </c:pt>
                <c:pt idx="17">
                  <c:v>2555.1999999999998</c:v>
                </c:pt>
                <c:pt idx="18">
                  <c:v>2552.9</c:v>
                </c:pt>
                <c:pt idx="19">
                  <c:v>2537.8000000000002</c:v>
                </c:pt>
                <c:pt idx="20">
                  <c:v>2560.3000000000002</c:v>
                </c:pt>
                <c:pt idx="21">
                  <c:v>2527.6</c:v>
                </c:pt>
                <c:pt idx="22">
                  <c:v>2523</c:v>
                </c:pt>
                <c:pt idx="23">
                  <c:v>2526</c:v>
                </c:pt>
                <c:pt idx="24">
                  <c:v>2543.1</c:v>
                </c:pt>
                <c:pt idx="25">
                  <c:v>2524.6</c:v>
                </c:pt>
                <c:pt idx="26">
                  <c:v>2532.6999999999998</c:v>
                </c:pt>
                <c:pt idx="27">
                  <c:v>2543.1</c:v>
                </c:pt>
                <c:pt idx="28">
                  <c:v>2542.4</c:v>
                </c:pt>
                <c:pt idx="29">
                  <c:v>2580.6</c:v>
                </c:pt>
                <c:pt idx="30">
                  <c:v>2610.6999999999998</c:v>
                </c:pt>
                <c:pt idx="31">
                  <c:v>2608.9</c:v>
                </c:pt>
                <c:pt idx="32">
                  <c:v>2592.4</c:v>
                </c:pt>
                <c:pt idx="33">
                  <c:v>2598.6</c:v>
                </c:pt>
                <c:pt idx="34">
                  <c:v>2614.6</c:v>
                </c:pt>
                <c:pt idx="35">
                  <c:v>2646.2</c:v>
                </c:pt>
                <c:pt idx="36">
                  <c:v>2652.5</c:v>
                </c:pt>
                <c:pt idx="37">
                  <c:v>2677</c:v>
                </c:pt>
                <c:pt idx="38">
                  <c:v>2684.7</c:v>
                </c:pt>
                <c:pt idx="39">
                  <c:v>2694.9</c:v>
                </c:pt>
                <c:pt idx="40">
                  <c:v>2668.1</c:v>
                </c:pt>
                <c:pt idx="41">
                  <c:v>2659.4</c:v>
                </c:pt>
                <c:pt idx="42">
                  <c:v>2690.3</c:v>
                </c:pt>
                <c:pt idx="43">
                  <c:v>2669.7</c:v>
                </c:pt>
                <c:pt idx="44">
                  <c:v>2679.2</c:v>
                </c:pt>
                <c:pt idx="45">
                  <c:v>2667.8</c:v>
                </c:pt>
                <c:pt idx="46">
                  <c:v>2666</c:v>
                </c:pt>
                <c:pt idx="47">
                  <c:v>2635.4</c:v>
                </c:pt>
                <c:pt idx="48">
                  <c:v>2626</c:v>
                </c:pt>
                <c:pt idx="49">
                  <c:v>2639.3</c:v>
                </c:pt>
                <c:pt idx="50">
                  <c:v>2676.3</c:v>
                </c:pt>
                <c:pt idx="51">
                  <c:v>2665.6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7E-4035-AD5E-C0CE78140989}"/>
            </c:ext>
          </c:extLst>
        </c:ser>
        <c:ser>
          <c:idx val="1"/>
          <c:order val="1"/>
          <c:tx>
            <c:strRef>
              <c:f>'MOVING AVERAGE'!$H$11</c:f>
              <c:strCache>
                <c:ptCount val="1"/>
                <c:pt idx="0">
                  <c:v>Forecast MA(3)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'MOVING AVERAGE'!$E$12:$E$63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'MOVING AVERAGE'!$H$12:$H$63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">
                  <c:v>2465</c:v>
                </c:pt>
                <c:pt idx="4" formatCode="0.00">
                  <c:v>2448.6000000000004</c:v>
                </c:pt>
                <c:pt idx="5" formatCode="0.00">
                  <c:v>2436.1333333333332</c:v>
                </c:pt>
                <c:pt idx="6" formatCode="0.00">
                  <c:v>2442.4333333333334</c:v>
                </c:pt>
                <c:pt idx="7" formatCode="0.00">
                  <c:v>2456.3666666666668</c:v>
                </c:pt>
                <c:pt idx="8" formatCode="0.00">
                  <c:v>2480.2333333333336</c:v>
                </c:pt>
                <c:pt idx="9" formatCode="0.00">
                  <c:v>2495.0666666666666</c:v>
                </c:pt>
                <c:pt idx="10" formatCode="0.00">
                  <c:v>2497.1666666666665</c:v>
                </c:pt>
                <c:pt idx="11" formatCode="0.00">
                  <c:v>2493.2999999999997</c:v>
                </c:pt>
                <c:pt idx="12" formatCode="0.00">
                  <c:v>2503.3000000000002</c:v>
                </c:pt>
                <c:pt idx="13" formatCode="0.00">
                  <c:v>2523.8333333333335</c:v>
                </c:pt>
                <c:pt idx="14" formatCode="0.00">
                  <c:v>2543.2333333333336</c:v>
                </c:pt>
                <c:pt idx="15" formatCode="0.00">
                  <c:v>2546.4666666666667</c:v>
                </c:pt>
                <c:pt idx="16" formatCode="0.00">
                  <c:v>2538.2666666666669</c:v>
                </c:pt>
                <c:pt idx="17" formatCode="0.00">
                  <c:v>2536.8333333333335</c:v>
                </c:pt>
                <c:pt idx="18" formatCode="0.00">
                  <c:v>2539.4</c:v>
                </c:pt>
                <c:pt idx="19" formatCode="0.00">
                  <c:v>2551.4666666666667</c:v>
                </c:pt>
                <c:pt idx="20" formatCode="0.00">
                  <c:v>2548.6333333333337</c:v>
                </c:pt>
                <c:pt idx="21" formatCode="0.00">
                  <c:v>2550.3333333333335</c:v>
                </c:pt>
                <c:pt idx="22" formatCode="0.00">
                  <c:v>2541.9</c:v>
                </c:pt>
                <c:pt idx="23" formatCode="0.00">
                  <c:v>2536.9666666666667</c:v>
                </c:pt>
                <c:pt idx="24" formatCode="0.00">
                  <c:v>2525.5333333333333</c:v>
                </c:pt>
                <c:pt idx="25" formatCode="0.00">
                  <c:v>2530.7000000000003</c:v>
                </c:pt>
                <c:pt idx="26" formatCode="0.00">
                  <c:v>2531.2333333333336</c:v>
                </c:pt>
                <c:pt idx="27" formatCode="0.00">
                  <c:v>2533.4666666666667</c:v>
                </c:pt>
                <c:pt idx="28" formatCode="0.00">
                  <c:v>2533.4666666666667</c:v>
                </c:pt>
                <c:pt idx="29" formatCode="0.00">
                  <c:v>2539.3999999999996</c:v>
                </c:pt>
                <c:pt idx="30" formatCode="0.00">
                  <c:v>2555.3666666666668</c:v>
                </c:pt>
                <c:pt idx="31" formatCode="0.00">
                  <c:v>2577.9</c:v>
                </c:pt>
                <c:pt idx="32" formatCode="0.00">
                  <c:v>2600.0666666666662</c:v>
                </c:pt>
                <c:pt idx="33" formatCode="0.00">
                  <c:v>2604</c:v>
                </c:pt>
                <c:pt idx="34" formatCode="0.00">
                  <c:v>2599.9666666666667</c:v>
                </c:pt>
                <c:pt idx="35" formatCode="0.00">
                  <c:v>2601.8666666666668</c:v>
                </c:pt>
                <c:pt idx="36" formatCode="0.00">
                  <c:v>2619.7999999999997</c:v>
                </c:pt>
                <c:pt idx="37" formatCode="0.00">
                  <c:v>2637.7666666666664</c:v>
                </c:pt>
                <c:pt idx="38" formatCode="0.00">
                  <c:v>2658.5666666666666</c:v>
                </c:pt>
                <c:pt idx="39" formatCode="0.00">
                  <c:v>2671.4</c:v>
                </c:pt>
                <c:pt idx="40" formatCode="0.00">
                  <c:v>2685.5333333333333</c:v>
                </c:pt>
                <c:pt idx="41" formatCode="0.00">
                  <c:v>2682.5666666666671</c:v>
                </c:pt>
                <c:pt idx="42" formatCode="0.00">
                  <c:v>2674.1333333333332</c:v>
                </c:pt>
                <c:pt idx="43" formatCode="0.00">
                  <c:v>2672.6</c:v>
                </c:pt>
                <c:pt idx="44" formatCode="0.00">
                  <c:v>2673.1333333333337</c:v>
                </c:pt>
                <c:pt idx="45" formatCode="0.00">
                  <c:v>2679.7333333333331</c:v>
                </c:pt>
                <c:pt idx="46" formatCode="0.00">
                  <c:v>2672.2333333333331</c:v>
                </c:pt>
                <c:pt idx="47" formatCode="0.00">
                  <c:v>2671</c:v>
                </c:pt>
                <c:pt idx="48" formatCode="0.00">
                  <c:v>2656.4</c:v>
                </c:pt>
                <c:pt idx="49" formatCode="0.00">
                  <c:v>2642.4666666666667</c:v>
                </c:pt>
                <c:pt idx="50" formatCode="0.00">
                  <c:v>2633.5666666666666</c:v>
                </c:pt>
                <c:pt idx="51" formatCode="0.00">
                  <c:v>2647.2000000000003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7E-4035-AD5E-C0CE78140989}"/>
            </c:ext>
          </c:extLst>
        </c:ser>
        <c:ser>
          <c:idx val="2"/>
          <c:order val="2"/>
          <c:tx>
            <c:strRef>
              <c:f>'MOVING AVERAGE'!$O$11</c:f>
              <c:strCache>
                <c:ptCount val="1"/>
                <c:pt idx="0">
                  <c:v>Forecast MA(5)</c:v>
                </c:pt>
              </c:strCache>
            </c:strRef>
          </c:tx>
          <c:spPr>
            <a:ln w="3492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'MOVING AVERAGE'!$E$12:$E$63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'MOVING AVERAGE'!$O$12:$O$63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2451.8000000000002</c:v>
                </c:pt>
                <c:pt idx="6">
                  <c:v>2448.3000000000002</c:v>
                </c:pt>
                <c:pt idx="7">
                  <c:v>2449.02</c:v>
                </c:pt>
                <c:pt idx="8">
                  <c:v>2460.94</c:v>
                </c:pt>
                <c:pt idx="9">
                  <c:v>2476.1800000000003</c:v>
                </c:pt>
                <c:pt idx="10">
                  <c:v>2485.6400000000003</c:v>
                </c:pt>
                <c:pt idx="11">
                  <c:v>2491.46</c:v>
                </c:pt>
                <c:pt idx="12">
                  <c:v>2504.34</c:v>
                </c:pt>
                <c:pt idx="13">
                  <c:v>2511.8000000000002</c:v>
                </c:pt>
                <c:pt idx="14">
                  <c:v>2520.36</c:v>
                </c:pt>
                <c:pt idx="15">
                  <c:v>2533.92</c:v>
                </c:pt>
                <c:pt idx="16">
                  <c:v>2538.7800000000002</c:v>
                </c:pt>
                <c:pt idx="17">
                  <c:v>2540.4799999999996</c:v>
                </c:pt>
                <c:pt idx="18">
                  <c:v>2543.2599999999998</c:v>
                </c:pt>
                <c:pt idx="19">
                  <c:v>2543.7200000000003</c:v>
                </c:pt>
                <c:pt idx="20">
                  <c:v>2541.7800000000002</c:v>
                </c:pt>
                <c:pt idx="21">
                  <c:v>2550.5</c:v>
                </c:pt>
                <c:pt idx="22">
                  <c:v>2546.7600000000002</c:v>
                </c:pt>
                <c:pt idx="23">
                  <c:v>2540.3200000000002</c:v>
                </c:pt>
                <c:pt idx="24">
                  <c:v>2534.94</c:v>
                </c:pt>
                <c:pt idx="25">
                  <c:v>2536</c:v>
                </c:pt>
                <c:pt idx="26">
                  <c:v>2528.86</c:v>
                </c:pt>
                <c:pt idx="27">
                  <c:v>2529.88</c:v>
                </c:pt>
                <c:pt idx="28">
                  <c:v>2533.9000000000005</c:v>
                </c:pt>
                <c:pt idx="29">
                  <c:v>2537.1799999999998</c:v>
                </c:pt>
                <c:pt idx="30">
                  <c:v>2544.6799999999998</c:v>
                </c:pt>
                <c:pt idx="31">
                  <c:v>2561.9</c:v>
                </c:pt>
                <c:pt idx="32">
                  <c:v>2577.14</c:v>
                </c:pt>
                <c:pt idx="33">
                  <c:v>2587</c:v>
                </c:pt>
                <c:pt idx="34">
                  <c:v>2598.2399999999998</c:v>
                </c:pt>
                <c:pt idx="35">
                  <c:v>2605.04</c:v>
                </c:pt>
                <c:pt idx="36">
                  <c:v>2612.1400000000003</c:v>
                </c:pt>
                <c:pt idx="37">
                  <c:v>2620.8599999999997</c:v>
                </c:pt>
                <c:pt idx="38">
                  <c:v>2637.7799999999997</c:v>
                </c:pt>
                <c:pt idx="39">
                  <c:v>2655</c:v>
                </c:pt>
                <c:pt idx="40">
                  <c:v>2671.06</c:v>
                </c:pt>
                <c:pt idx="41">
                  <c:v>2675.44</c:v>
                </c:pt>
                <c:pt idx="42">
                  <c:v>2676.82</c:v>
                </c:pt>
                <c:pt idx="43">
                  <c:v>2679.4800000000005</c:v>
                </c:pt>
                <c:pt idx="44">
                  <c:v>2676.4800000000005</c:v>
                </c:pt>
                <c:pt idx="45">
                  <c:v>2673.34</c:v>
                </c:pt>
                <c:pt idx="46">
                  <c:v>2673.28</c:v>
                </c:pt>
                <c:pt idx="47">
                  <c:v>2674.6</c:v>
                </c:pt>
                <c:pt idx="48">
                  <c:v>2663.62</c:v>
                </c:pt>
                <c:pt idx="49">
                  <c:v>2654.88</c:v>
                </c:pt>
                <c:pt idx="50">
                  <c:v>2646.9</c:v>
                </c:pt>
                <c:pt idx="51">
                  <c:v>2648.6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7E-4035-AD5E-C0CE78140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05914192"/>
        <c:axId val="1194967455"/>
      </c:lineChart>
      <c:dateAx>
        <c:axId val="1705914192"/>
        <c:scaling>
          <c:orientation val="minMax"/>
          <c:min val="45507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3600000" spcFirstLastPara="1" vertOverflow="ellipsis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194967455"/>
        <c:crosses val="autoZero"/>
        <c:auto val="1"/>
        <c:lblOffset val="100"/>
        <c:baseTimeUnit val="days"/>
      </c:dateAx>
      <c:valAx>
        <c:axId val="1194967455"/>
        <c:scaling>
          <c:orientation val="minMax"/>
          <c:max val="2750"/>
          <c:min val="24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1705914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300" baseline="0"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S.E.S &amp; E.S.T. VS REALITY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'S.E.S&amp;E.S.T.'!$H$14</c:f>
              <c:strCache>
                <c:ptCount val="1"/>
                <c:pt idx="0">
                  <c:v>Close/Last</c:v>
                </c:pt>
              </c:strCache>
            </c:strRef>
          </c:tx>
          <c:spPr>
            <a:ln w="3492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'S.E.S&amp;E.S.T.'!$H$15:$H$66</c:f>
              <c:numCache>
                <c:formatCode>0.0</c:formatCode>
                <c:ptCount val="52"/>
                <c:pt idx="0">
                  <c:v>2480.8000000000002</c:v>
                </c:pt>
                <c:pt idx="1">
                  <c:v>2469.8000000000002</c:v>
                </c:pt>
                <c:pt idx="2">
                  <c:v>2444.4</c:v>
                </c:pt>
                <c:pt idx="3">
                  <c:v>2431.6</c:v>
                </c:pt>
                <c:pt idx="4">
                  <c:v>2432.4</c:v>
                </c:pt>
                <c:pt idx="5">
                  <c:v>2463.3000000000002</c:v>
                </c:pt>
                <c:pt idx="6">
                  <c:v>2473.4</c:v>
                </c:pt>
                <c:pt idx="7">
                  <c:v>2504</c:v>
                </c:pt>
                <c:pt idx="8">
                  <c:v>2507.8000000000002</c:v>
                </c:pt>
                <c:pt idx="9">
                  <c:v>2479.6999999999998</c:v>
                </c:pt>
                <c:pt idx="10">
                  <c:v>2492.4</c:v>
                </c:pt>
                <c:pt idx="11">
                  <c:v>2537.8000000000002</c:v>
                </c:pt>
                <c:pt idx="12">
                  <c:v>2541.3000000000002</c:v>
                </c:pt>
                <c:pt idx="13">
                  <c:v>2550.6</c:v>
                </c:pt>
                <c:pt idx="14">
                  <c:v>2547.5</c:v>
                </c:pt>
                <c:pt idx="15">
                  <c:v>2516.6999999999998</c:v>
                </c:pt>
                <c:pt idx="16">
                  <c:v>2546.3000000000002</c:v>
                </c:pt>
                <c:pt idx="17">
                  <c:v>2555.1999999999998</c:v>
                </c:pt>
                <c:pt idx="18">
                  <c:v>2552.9</c:v>
                </c:pt>
                <c:pt idx="19">
                  <c:v>2537.8000000000002</c:v>
                </c:pt>
                <c:pt idx="20">
                  <c:v>2560.3000000000002</c:v>
                </c:pt>
                <c:pt idx="21">
                  <c:v>2527.6</c:v>
                </c:pt>
                <c:pt idx="22">
                  <c:v>2523</c:v>
                </c:pt>
                <c:pt idx="23">
                  <c:v>2526</c:v>
                </c:pt>
                <c:pt idx="24">
                  <c:v>2543.1</c:v>
                </c:pt>
                <c:pt idx="25">
                  <c:v>2524.6</c:v>
                </c:pt>
                <c:pt idx="26">
                  <c:v>2532.6999999999998</c:v>
                </c:pt>
                <c:pt idx="27">
                  <c:v>2543.1</c:v>
                </c:pt>
                <c:pt idx="28">
                  <c:v>2542.4</c:v>
                </c:pt>
                <c:pt idx="29">
                  <c:v>2580.6</c:v>
                </c:pt>
                <c:pt idx="30">
                  <c:v>2610.6999999999998</c:v>
                </c:pt>
                <c:pt idx="31">
                  <c:v>2608.9</c:v>
                </c:pt>
                <c:pt idx="32">
                  <c:v>2592.4</c:v>
                </c:pt>
                <c:pt idx="33">
                  <c:v>2598.6</c:v>
                </c:pt>
                <c:pt idx="34">
                  <c:v>2614.6</c:v>
                </c:pt>
                <c:pt idx="35">
                  <c:v>2646.2</c:v>
                </c:pt>
                <c:pt idx="36">
                  <c:v>2652.5</c:v>
                </c:pt>
                <c:pt idx="37">
                  <c:v>2677</c:v>
                </c:pt>
                <c:pt idx="38">
                  <c:v>2684.7</c:v>
                </c:pt>
                <c:pt idx="39">
                  <c:v>2694.9</c:v>
                </c:pt>
                <c:pt idx="40">
                  <c:v>2668.1</c:v>
                </c:pt>
                <c:pt idx="41">
                  <c:v>2659.4</c:v>
                </c:pt>
                <c:pt idx="42">
                  <c:v>2690.3</c:v>
                </c:pt>
                <c:pt idx="43">
                  <c:v>2669.7</c:v>
                </c:pt>
                <c:pt idx="44">
                  <c:v>2679.2</c:v>
                </c:pt>
                <c:pt idx="45">
                  <c:v>2667.8</c:v>
                </c:pt>
                <c:pt idx="46">
                  <c:v>2666</c:v>
                </c:pt>
                <c:pt idx="47">
                  <c:v>2635.4</c:v>
                </c:pt>
                <c:pt idx="48">
                  <c:v>2626</c:v>
                </c:pt>
                <c:pt idx="49">
                  <c:v>2639.3</c:v>
                </c:pt>
                <c:pt idx="50">
                  <c:v>2676.3</c:v>
                </c:pt>
                <c:pt idx="51">
                  <c:v>2665.6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3-4707-9283-D929C04EABF9}"/>
            </c:ext>
          </c:extLst>
        </c:ser>
        <c:ser>
          <c:idx val="1"/>
          <c:order val="1"/>
          <c:tx>
            <c:strRef>
              <c:f>'S.E.S&amp;E.S.T.'!$I$14</c:f>
              <c:strCache>
                <c:ptCount val="1"/>
                <c:pt idx="0">
                  <c:v>Forecast EXP.SM.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'S.E.S&amp;E.S.T.'!$I$15:$I$66</c:f>
              <c:numCache>
                <c:formatCode>0.00</c:formatCode>
                <c:ptCount val="52"/>
                <c:pt idx="0" formatCode="0.0">
                  <c:v>2473</c:v>
                </c:pt>
                <c:pt idx="1">
                  <c:v>2476.9</c:v>
                </c:pt>
                <c:pt idx="2">
                  <c:v>2473.3500000000004</c:v>
                </c:pt>
                <c:pt idx="3">
                  <c:v>2458.875</c:v>
                </c:pt>
                <c:pt idx="4">
                  <c:v>2445.2375000000002</c:v>
                </c:pt>
                <c:pt idx="5">
                  <c:v>2438.8187500000004</c:v>
                </c:pt>
                <c:pt idx="6">
                  <c:v>2451.0593750000003</c:v>
                </c:pt>
                <c:pt idx="7">
                  <c:v>2462.2296875000002</c:v>
                </c:pt>
                <c:pt idx="8">
                  <c:v>2483.1148437500001</c:v>
                </c:pt>
                <c:pt idx="9">
                  <c:v>2495.4574218750004</c:v>
                </c:pt>
                <c:pt idx="10">
                  <c:v>2487.5787109375001</c:v>
                </c:pt>
                <c:pt idx="11">
                  <c:v>2489.9893554687501</c:v>
                </c:pt>
                <c:pt idx="12">
                  <c:v>2513.8946777343754</c:v>
                </c:pt>
                <c:pt idx="13">
                  <c:v>2527.5973388671878</c:v>
                </c:pt>
                <c:pt idx="14">
                  <c:v>2539.0986694335938</c:v>
                </c:pt>
                <c:pt idx="15">
                  <c:v>2543.2993347167967</c:v>
                </c:pt>
                <c:pt idx="16">
                  <c:v>2529.9996673583983</c:v>
                </c:pt>
                <c:pt idx="17">
                  <c:v>2538.1498336791992</c:v>
                </c:pt>
                <c:pt idx="18">
                  <c:v>2546.6749168395995</c:v>
                </c:pt>
                <c:pt idx="19">
                  <c:v>2549.7874584197998</c:v>
                </c:pt>
                <c:pt idx="20">
                  <c:v>2543.7937292099</c:v>
                </c:pt>
                <c:pt idx="21">
                  <c:v>2552.0468646049503</c:v>
                </c:pt>
                <c:pt idx="22">
                  <c:v>2539.8234323024753</c:v>
                </c:pt>
                <c:pt idx="23">
                  <c:v>2531.4117161512377</c:v>
                </c:pt>
                <c:pt idx="24">
                  <c:v>2528.7058580756188</c:v>
                </c:pt>
                <c:pt idx="25">
                  <c:v>2535.9029290378094</c:v>
                </c:pt>
                <c:pt idx="26">
                  <c:v>2530.2514645189049</c:v>
                </c:pt>
                <c:pt idx="27">
                  <c:v>2531.4757322594523</c:v>
                </c:pt>
                <c:pt idx="28">
                  <c:v>2537.2878661297264</c:v>
                </c:pt>
                <c:pt idx="29">
                  <c:v>2539.8439330648634</c:v>
                </c:pt>
                <c:pt idx="30">
                  <c:v>2560.2219665324319</c:v>
                </c:pt>
                <c:pt idx="31">
                  <c:v>2585.4609832662159</c:v>
                </c:pt>
                <c:pt idx="32">
                  <c:v>2597.180491633108</c:v>
                </c:pt>
                <c:pt idx="33">
                  <c:v>2594.790245816554</c:v>
                </c:pt>
                <c:pt idx="34">
                  <c:v>2596.695122908277</c:v>
                </c:pt>
                <c:pt idx="35">
                  <c:v>2605.6475614541387</c:v>
                </c:pt>
                <c:pt idx="36">
                  <c:v>2625.9237807270692</c:v>
                </c:pt>
                <c:pt idx="37">
                  <c:v>2639.2118903635346</c:v>
                </c:pt>
                <c:pt idx="38">
                  <c:v>2658.1059451817673</c:v>
                </c:pt>
                <c:pt idx="39">
                  <c:v>2671.4029725908836</c:v>
                </c:pt>
                <c:pt idx="40">
                  <c:v>2683.1514862954418</c:v>
                </c:pt>
                <c:pt idx="41">
                  <c:v>2675.6257431477206</c:v>
                </c:pt>
                <c:pt idx="42">
                  <c:v>2667.5128715738601</c:v>
                </c:pt>
                <c:pt idx="43">
                  <c:v>2678.9064357869302</c:v>
                </c:pt>
                <c:pt idx="44">
                  <c:v>2674.303217893465</c:v>
                </c:pt>
                <c:pt idx="45">
                  <c:v>2676.7516089467326</c:v>
                </c:pt>
                <c:pt idx="46">
                  <c:v>2672.2758044733664</c:v>
                </c:pt>
                <c:pt idx="47">
                  <c:v>2669.1379022366832</c:v>
                </c:pt>
                <c:pt idx="48">
                  <c:v>2652.2689511183416</c:v>
                </c:pt>
                <c:pt idx="49">
                  <c:v>2639.1344755591708</c:v>
                </c:pt>
                <c:pt idx="50">
                  <c:v>2639.2172377795855</c:v>
                </c:pt>
                <c:pt idx="51">
                  <c:v>2657.7586188897931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03-4707-9283-D929C04EABF9}"/>
            </c:ext>
          </c:extLst>
        </c:ser>
        <c:ser>
          <c:idx val="2"/>
          <c:order val="2"/>
          <c:tx>
            <c:strRef>
              <c:f>'S.E.S&amp;E.S.T.'!$Q$14</c:f>
              <c:strCache>
                <c:ptCount val="1"/>
                <c:pt idx="0">
                  <c:v>Forecast EXP.SM.T.</c:v>
                </c:pt>
              </c:strCache>
            </c:strRef>
          </c:tx>
          <c:spPr>
            <a:ln w="34925" cap="rnd">
              <a:solidFill>
                <a:srgbClr val="FFFF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'S.E.S&amp;E.S.T.'!$Q$15:$Q$66</c:f>
              <c:numCache>
                <c:formatCode>0.00</c:formatCode>
                <c:ptCount val="52"/>
                <c:pt idx="0">
                  <c:v>2494.1</c:v>
                </c:pt>
                <c:pt idx="1">
                  <c:v>2505.2249999999995</c:v>
                </c:pt>
                <c:pt idx="2">
                  <c:v>2496.4312499999996</c:v>
                </c:pt>
                <c:pt idx="3">
                  <c:v>2466.3265624999995</c:v>
                </c:pt>
                <c:pt idx="4">
                  <c:v>2436.1925781249993</c:v>
                </c:pt>
                <c:pt idx="5">
                  <c:v>2420.5774414062494</c:v>
                </c:pt>
                <c:pt idx="6">
                  <c:v>2438.900512695313</c:v>
                </c:pt>
                <c:pt idx="7">
                  <c:v>2461.7369201660163</c:v>
                </c:pt>
                <c:pt idx="8">
                  <c:v>2499.0208938598639</c:v>
                </c:pt>
                <c:pt idx="9">
                  <c:v>2521.7576572418216</c:v>
                </c:pt>
                <c:pt idx="10">
                  <c:v>2508.5616246223444</c:v>
                </c:pt>
                <c:pt idx="11">
                  <c:v>2504.2732021570205</c:v>
                </c:pt>
                <c:pt idx="12">
                  <c:v>2533.2106903851031</c:v>
                </c:pt>
                <c:pt idx="13">
                  <c:v>2551.4517619028684</c:v>
                </c:pt>
                <c:pt idx="14">
                  <c:v>2565.0093571860343</c:v>
                </c:pt>
                <c:pt idx="15">
                  <c:v>2565.8608155311085</c:v>
                </c:pt>
                <c:pt idx="16">
                  <c:v>2538.5963408208686</c:v>
                </c:pt>
                <c:pt idx="17">
                  <c:v>2541.6900182605318</c:v>
                </c:pt>
                <c:pt idx="18">
                  <c:v>2551.0643524152306</c:v>
                </c:pt>
                <c:pt idx="19">
                  <c:v>2555.060431388772</c:v>
                </c:pt>
                <c:pt idx="20">
                  <c:v>2545.1933630283497</c:v>
                </c:pt>
                <c:pt idx="21">
                  <c:v>2555.2864880910515</c:v>
                </c:pt>
                <c:pt idx="22">
                  <c:v>2537.0614285996394</c:v>
                </c:pt>
                <c:pt idx="23">
                  <c:v>2522.1335417040236</c:v>
                </c:pt>
                <c:pt idx="24">
                  <c:v>2517.1362128302098</c:v>
                </c:pt>
                <c:pt idx="25">
                  <c:v>2529.6784951857508</c:v>
                </c:pt>
                <c:pt idx="26">
                  <c:v>2525.4300125670829</c:v>
                </c:pt>
                <c:pt idx="27">
                  <c:v>2529.1732681159779</c:v>
                </c:pt>
                <c:pt idx="28">
                  <c:v>2539.7265788614313</c:v>
                </c:pt>
                <c:pt idx="29">
                  <c:v>2545.3215895188</c:v>
                </c:pt>
                <c:pt idx="30">
                  <c:v>2576.0386974677845</c:v>
                </c:pt>
                <c:pt idx="31">
                  <c:v>2615.1125770753306</c:v>
                </c:pt>
                <c:pt idx="32">
                  <c:v>2632.1963726102713</c:v>
                </c:pt>
                <c:pt idx="33">
                  <c:v>2622.5391772251733</c:v>
                </c:pt>
                <c:pt idx="34">
                  <c:v>2614.8257852263314</c:v>
                </c:pt>
                <c:pt idx="35">
                  <c:v>2618.912642920327</c:v>
                </c:pt>
                <c:pt idx="36">
                  <c:v>2643.5779110372432</c:v>
                </c:pt>
                <c:pt idx="37">
                  <c:v>2661.2910673363908</c:v>
                </c:pt>
                <c:pt idx="38">
                  <c:v>2686.324878651867</c:v>
                </c:pt>
                <c:pt idx="39">
                  <c:v>2702.2855646466382</c:v>
                </c:pt>
                <c:pt idx="40">
                  <c:v>2713.5195164823645</c:v>
                </c:pt>
                <c:pt idx="41">
                  <c:v>2694.381613279636</c:v>
                </c:pt>
                <c:pt idx="42">
                  <c:v>2671.7172583583629</c:v>
                </c:pt>
                <c:pt idx="43">
                  <c:v>2680.4807663081356</c:v>
                </c:pt>
                <c:pt idx="44">
                  <c:v>2671.8673287059878</c:v>
                </c:pt>
                <c:pt idx="45">
                  <c:v>2674.1437777284168</c:v>
                </c:pt>
                <c:pt idx="46">
                  <c:v>2667.996057807527</c:v>
                </c:pt>
                <c:pt idx="47">
                  <c:v>2663.5231833952007</c:v>
                </c:pt>
                <c:pt idx="48">
                  <c:v>2638.9559503402375</c:v>
                </c:pt>
                <c:pt idx="49">
                  <c:v>2618.7333462276965</c:v>
                </c:pt>
                <c:pt idx="50">
                  <c:v>2620.4137076145021</c:v>
                </c:pt>
                <c:pt idx="51">
                  <c:v>2653.7254614042795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03-4707-9283-D929C04EAB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9421007"/>
        <c:axId val="202106880"/>
      </c:lineChart>
      <c:dateAx>
        <c:axId val="97942100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3600000" spcFirstLastPara="1" vertOverflow="ellipsis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202106880"/>
        <c:crosses val="autoZero"/>
        <c:auto val="1"/>
        <c:lblOffset val="100"/>
        <c:baseTimeUnit val="days"/>
      </c:dateAx>
      <c:valAx>
        <c:axId val="202106880"/>
        <c:scaling>
          <c:orientation val="minMax"/>
          <c:min val="24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979421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6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GB"/>
              <a:t>S.E.S &amp; E.S.T. VS REALITY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6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l-G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'S.E.S&amp;E.S.T. (SOLVER)'!$H$14</c:f>
              <c:strCache>
                <c:ptCount val="1"/>
                <c:pt idx="0">
                  <c:v>Close/Last</c:v>
                </c:pt>
              </c:strCache>
            </c:strRef>
          </c:tx>
          <c:spPr>
            <a:ln w="34925" cap="rnd">
              <a:solidFill>
                <a:schemeClr val="tx2">
                  <a:lumMod val="50000"/>
                  <a:lumOff val="50000"/>
                </a:schemeClr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 (SOLVER)'!$F$15:$F$66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 (SOLVER)'!$H$15:$H$66</c:f>
              <c:numCache>
                <c:formatCode>0.0</c:formatCode>
                <c:ptCount val="52"/>
                <c:pt idx="0">
                  <c:v>2480.8000000000002</c:v>
                </c:pt>
                <c:pt idx="1">
                  <c:v>2469.8000000000002</c:v>
                </c:pt>
                <c:pt idx="2">
                  <c:v>2444.4</c:v>
                </c:pt>
                <c:pt idx="3">
                  <c:v>2431.6</c:v>
                </c:pt>
                <c:pt idx="4">
                  <c:v>2432.4</c:v>
                </c:pt>
                <c:pt idx="5">
                  <c:v>2463.3000000000002</c:v>
                </c:pt>
                <c:pt idx="6">
                  <c:v>2473.4</c:v>
                </c:pt>
                <c:pt idx="7">
                  <c:v>2504</c:v>
                </c:pt>
                <c:pt idx="8">
                  <c:v>2507.8000000000002</c:v>
                </c:pt>
                <c:pt idx="9">
                  <c:v>2479.6999999999998</c:v>
                </c:pt>
                <c:pt idx="10">
                  <c:v>2492.4</c:v>
                </c:pt>
                <c:pt idx="11">
                  <c:v>2537.8000000000002</c:v>
                </c:pt>
                <c:pt idx="12">
                  <c:v>2541.3000000000002</c:v>
                </c:pt>
                <c:pt idx="13">
                  <c:v>2550.6</c:v>
                </c:pt>
                <c:pt idx="14">
                  <c:v>2547.5</c:v>
                </c:pt>
                <c:pt idx="15">
                  <c:v>2516.6999999999998</c:v>
                </c:pt>
                <c:pt idx="16">
                  <c:v>2546.3000000000002</c:v>
                </c:pt>
                <c:pt idx="17">
                  <c:v>2555.1999999999998</c:v>
                </c:pt>
                <c:pt idx="18">
                  <c:v>2552.9</c:v>
                </c:pt>
                <c:pt idx="19">
                  <c:v>2537.8000000000002</c:v>
                </c:pt>
                <c:pt idx="20">
                  <c:v>2560.3000000000002</c:v>
                </c:pt>
                <c:pt idx="21">
                  <c:v>2527.6</c:v>
                </c:pt>
                <c:pt idx="22">
                  <c:v>2523</c:v>
                </c:pt>
                <c:pt idx="23">
                  <c:v>2526</c:v>
                </c:pt>
                <c:pt idx="24">
                  <c:v>2543.1</c:v>
                </c:pt>
                <c:pt idx="25">
                  <c:v>2524.6</c:v>
                </c:pt>
                <c:pt idx="26">
                  <c:v>2532.6999999999998</c:v>
                </c:pt>
                <c:pt idx="27">
                  <c:v>2543.1</c:v>
                </c:pt>
                <c:pt idx="28">
                  <c:v>2542.4</c:v>
                </c:pt>
                <c:pt idx="29">
                  <c:v>2580.6</c:v>
                </c:pt>
                <c:pt idx="30">
                  <c:v>2610.6999999999998</c:v>
                </c:pt>
                <c:pt idx="31">
                  <c:v>2608.9</c:v>
                </c:pt>
                <c:pt idx="32">
                  <c:v>2592.4</c:v>
                </c:pt>
                <c:pt idx="33">
                  <c:v>2598.6</c:v>
                </c:pt>
                <c:pt idx="34">
                  <c:v>2614.6</c:v>
                </c:pt>
                <c:pt idx="35">
                  <c:v>2646.2</c:v>
                </c:pt>
                <c:pt idx="36">
                  <c:v>2652.5</c:v>
                </c:pt>
                <c:pt idx="37">
                  <c:v>2677</c:v>
                </c:pt>
                <c:pt idx="38">
                  <c:v>2684.7</c:v>
                </c:pt>
                <c:pt idx="39">
                  <c:v>2694.9</c:v>
                </c:pt>
                <c:pt idx="40">
                  <c:v>2668.1</c:v>
                </c:pt>
                <c:pt idx="41">
                  <c:v>2659.4</c:v>
                </c:pt>
                <c:pt idx="42">
                  <c:v>2690.3</c:v>
                </c:pt>
                <c:pt idx="43">
                  <c:v>2669.7</c:v>
                </c:pt>
                <c:pt idx="44">
                  <c:v>2679.2</c:v>
                </c:pt>
                <c:pt idx="45">
                  <c:v>2667.8</c:v>
                </c:pt>
                <c:pt idx="46">
                  <c:v>2666</c:v>
                </c:pt>
                <c:pt idx="47">
                  <c:v>2635.4</c:v>
                </c:pt>
                <c:pt idx="48">
                  <c:v>2626</c:v>
                </c:pt>
                <c:pt idx="49">
                  <c:v>2639.3</c:v>
                </c:pt>
                <c:pt idx="50">
                  <c:v>2676.3</c:v>
                </c:pt>
                <c:pt idx="51">
                  <c:v>2665.6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C7-420B-89F0-1E1A7693C616}"/>
            </c:ext>
          </c:extLst>
        </c:ser>
        <c:ser>
          <c:idx val="1"/>
          <c:order val="1"/>
          <c:tx>
            <c:strRef>
              <c:f>'S.E.S&amp;E.S.T. (SOLVER)'!$I$14</c:f>
              <c:strCache>
                <c:ptCount val="1"/>
                <c:pt idx="0">
                  <c:v>Forecast EXP.SM.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 (SOLVER)'!$F$15:$F$66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 (SOLVER)'!$I$15:$I$66</c:f>
              <c:numCache>
                <c:formatCode>0.00</c:formatCode>
                <c:ptCount val="52"/>
                <c:pt idx="0" formatCode="0.0">
                  <c:v>2473</c:v>
                </c:pt>
                <c:pt idx="1">
                  <c:v>2480.8000000000002</c:v>
                </c:pt>
                <c:pt idx="2">
                  <c:v>2469.8000000000002</c:v>
                </c:pt>
                <c:pt idx="3">
                  <c:v>2444.4</c:v>
                </c:pt>
                <c:pt idx="4">
                  <c:v>2431.6</c:v>
                </c:pt>
                <c:pt idx="5">
                  <c:v>2432.4</c:v>
                </c:pt>
                <c:pt idx="6">
                  <c:v>2463.3000000000002</c:v>
                </c:pt>
                <c:pt idx="7">
                  <c:v>2473.4</c:v>
                </c:pt>
                <c:pt idx="8">
                  <c:v>2504</c:v>
                </c:pt>
                <c:pt idx="9">
                  <c:v>2507.8000000000002</c:v>
                </c:pt>
                <c:pt idx="10">
                  <c:v>2479.6999999999998</c:v>
                </c:pt>
                <c:pt idx="11">
                  <c:v>2492.4</c:v>
                </c:pt>
                <c:pt idx="12">
                  <c:v>2537.8000000000002</c:v>
                </c:pt>
                <c:pt idx="13">
                  <c:v>2541.3000000000002</c:v>
                </c:pt>
                <c:pt idx="14">
                  <c:v>2550.6</c:v>
                </c:pt>
                <c:pt idx="15">
                  <c:v>2547.5</c:v>
                </c:pt>
                <c:pt idx="16">
                  <c:v>2516.6999999999998</c:v>
                </c:pt>
                <c:pt idx="17">
                  <c:v>2546.3000000000002</c:v>
                </c:pt>
                <c:pt idx="18">
                  <c:v>2555.1999999999998</c:v>
                </c:pt>
                <c:pt idx="19">
                  <c:v>2552.9</c:v>
                </c:pt>
                <c:pt idx="20">
                  <c:v>2537.8000000000002</c:v>
                </c:pt>
                <c:pt idx="21">
                  <c:v>2560.3000000000002</c:v>
                </c:pt>
                <c:pt idx="22">
                  <c:v>2527.6</c:v>
                </c:pt>
                <c:pt idx="23">
                  <c:v>2523</c:v>
                </c:pt>
                <c:pt idx="24">
                  <c:v>2526</c:v>
                </c:pt>
                <c:pt idx="25">
                  <c:v>2543.1</c:v>
                </c:pt>
                <c:pt idx="26">
                  <c:v>2524.6</c:v>
                </c:pt>
                <c:pt idx="27">
                  <c:v>2532.6999999999998</c:v>
                </c:pt>
                <c:pt idx="28">
                  <c:v>2543.1</c:v>
                </c:pt>
                <c:pt idx="29">
                  <c:v>2542.4</c:v>
                </c:pt>
                <c:pt idx="30">
                  <c:v>2580.6</c:v>
                </c:pt>
                <c:pt idx="31">
                  <c:v>2610.6999999999998</c:v>
                </c:pt>
                <c:pt idx="32">
                  <c:v>2608.9</c:v>
                </c:pt>
                <c:pt idx="33">
                  <c:v>2592.4</c:v>
                </c:pt>
                <c:pt idx="34">
                  <c:v>2598.6</c:v>
                </c:pt>
                <c:pt idx="35">
                  <c:v>2614.6</c:v>
                </c:pt>
                <c:pt idx="36">
                  <c:v>2646.2</c:v>
                </c:pt>
                <c:pt idx="37">
                  <c:v>2652.5</c:v>
                </c:pt>
                <c:pt idx="38">
                  <c:v>2677</c:v>
                </c:pt>
                <c:pt idx="39">
                  <c:v>2684.7</c:v>
                </c:pt>
                <c:pt idx="40">
                  <c:v>2694.9</c:v>
                </c:pt>
                <c:pt idx="41">
                  <c:v>2668.1</c:v>
                </c:pt>
                <c:pt idx="42">
                  <c:v>2659.4</c:v>
                </c:pt>
                <c:pt idx="43">
                  <c:v>2690.3</c:v>
                </c:pt>
                <c:pt idx="44">
                  <c:v>2669.7</c:v>
                </c:pt>
                <c:pt idx="45">
                  <c:v>2679.2</c:v>
                </c:pt>
                <c:pt idx="46">
                  <c:v>2667.8</c:v>
                </c:pt>
                <c:pt idx="47">
                  <c:v>2666</c:v>
                </c:pt>
                <c:pt idx="48">
                  <c:v>2635.4</c:v>
                </c:pt>
                <c:pt idx="49">
                  <c:v>2626</c:v>
                </c:pt>
                <c:pt idx="50">
                  <c:v>2639.3</c:v>
                </c:pt>
                <c:pt idx="51">
                  <c:v>2676.3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C7-420B-89F0-1E1A7693C616}"/>
            </c:ext>
          </c:extLst>
        </c:ser>
        <c:ser>
          <c:idx val="2"/>
          <c:order val="2"/>
          <c:tx>
            <c:strRef>
              <c:f>'S.E.S&amp;E.S.T. (SOLVER)'!$Q$14</c:f>
              <c:strCache>
                <c:ptCount val="1"/>
                <c:pt idx="0">
                  <c:v>Forecast EXP.SM.T.</c:v>
                </c:pt>
              </c:strCache>
            </c:strRef>
          </c:tx>
          <c:spPr>
            <a:ln w="34925" cap="rnd">
              <a:solidFill>
                <a:srgbClr val="FFFF00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'S.E.S&amp;E.S.T. (SOLVER)'!$F$15:$F$66</c:f>
              <c:numCache>
                <c:formatCode>m/d/yyyy</c:formatCode>
                <c:ptCount val="52"/>
                <c:pt idx="0">
                  <c:v>45505</c:v>
                </c:pt>
                <c:pt idx="1">
                  <c:v>45506</c:v>
                </c:pt>
                <c:pt idx="2">
                  <c:v>45509</c:v>
                </c:pt>
                <c:pt idx="3">
                  <c:v>45510</c:v>
                </c:pt>
                <c:pt idx="4">
                  <c:v>45511</c:v>
                </c:pt>
                <c:pt idx="5">
                  <c:v>45512</c:v>
                </c:pt>
                <c:pt idx="6">
                  <c:v>45513</c:v>
                </c:pt>
                <c:pt idx="7">
                  <c:v>45516</c:v>
                </c:pt>
                <c:pt idx="8">
                  <c:v>45517</c:v>
                </c:pt>
                <c:pt idx="9">
                  <c:v>45518</c:v>
                </c:pt>
                <c:pt idx="10">
                  <c:v>45519</c:v>
                </c:pt>
                <c:pt idx="11">
                  <c:v>45520</c:v>
                </c:pt>
                <c:pt idx="12">
                  <c:v>45523</c:v>
                </c:pt>
                <c:pt idx="13">
                  <c:v>45524</c:v>
                </c:pt>
                <c:pt idx="14">
                  <c:v>45525</c:v>
                </c:pt>
                <c:pt idx="15">
                  <c:v>45526</c:v>
                </c:pt>
                <c:pt idx="16">
                  <c:v>45527</c:v>
                </c:pt>
                <c:pt idx="17">
                  <c:v>45530</c:v>
                </c:pt>
                <c:pt idx="18">
                  <c:v>45531</c:v>
                </c:pt>
                <c:pt idx="19">
                  <c:v>45532</c:v>
                </c:pt>
                <c:pt idx="20">
                  <c:v>45533</c:v>
                </c:pt>
                <c:pt idx="21">
                  <c:v>45534</c:v>
                </c:pt>
                <c:pt idx="22">
                  <c:v>45538</c:v>
                </c:pt>
                <c:pt idx="23">
                  <c:v>45539</c:v>
                </c:pt>
                <c:pt idx="24">
                  <c:v>45540</c:v>
                </c:pt>
                <c:pt idx="25">
                  <c:v>45541</c:v>
                </c:pt>
                <c:pt idx="26">
                  <c:v>45544</c:v>
                </c:pt>
                <c:pt idx="27">
                  <c:v>45545</c:v>
                </c:pt>
                <c:pt idx="28">
                  <c:v>45546</c:v>
                </c:pt>
                <c:pt idx="29">
                  <c:v>45547</c:v>
                </c:pt>
                <c:pt idx="30">
                  <c:v>45548</c:v>
                </c:pt>
                <c:pt idx="31">
                  <c:v>45551</c:v>
                </c:pt>
                <c:pt idx="32">
                  <c:v>45552</c:v>
                </c:pt>
                <c:pt idx="33">
                  <c:v>45553</c:v>
                </c:pt>
                <c:pt idx="34">
                  <c:v>45554</c:v>
                </c:pt>
                <c:pt idx="35">
                  <c:v>45555</c:v>
                </c:pt>
                <c:pt idx="36">
                  <c:v>45558</c:v>
                </c:pt>
                <c:pt idx="37">
                  <c:v>45559</c:v>
                </c:pt>
                <c:pt idx="38">
                  <c:v>45560</c:v>
                </c:pt>
                <c:pt idx="39">
                  <c:v>45561</c:v>
                </c:pt>
                <c:pt idx="40">
                  <c:v>45562</c:v>
                </c:pt>
                <c:pt idx="41">
                  <c:v>45565</c:v>
                </c:pt>
                <c:pt idx="42">
                  <c:v>45566</c:v>
                </c:pt>
                <c:pt idx="43">
                  <c:v>45567</c:v>
                </c:pt>
                <c:pt idx="44">
                  <c:v>45568</c:v>
                </c:pt>
                <c:pt idx="45">
                  <c:v>45569</c:v>
                </c:pt>
                <c:pt idx="46">
                  <c:v>45572</c:v>
                </c:pt>
                <c:pt idx="47">
                  <c:v>45573</c:v>
                </c:pt>
                <c:pt idx="48">
                  <c:v>45574</c:v>
                </c:pt>
                <c:pt idx="49">
                  <c:v>45575</c:v>
                </c:pt>
                <c:pt idx="50">
                  <c:v>45576</c:v>
                </c:pt>
                <c:pt idx="51">
                  <c:v>45579</c:v>
                </c:pt>
              </c:numCache>
            </c:numRef>
          </c:cat>
          <c:val>
            <c:numRef>
              <c:f>'S.E.S&amp;E.S.T. (SOLVER)'!$Q$15:$Q$66</c:f>
              <c:numCache>
                <c:formatCode>0.00</c:formatCode>
                <c:ptCount val="52"/>
                <c:pt idx="0">
                  <c:v>2494.1</c:v>
                </c:pt>
                <c:pt idx="1">
                  <c:v>2500.6328089758749</c:v>
                </c:pt>
                <c:pt idx="2">
                  <c:v>2486.6951353831828</c:v>
                </c:pt>
                <c:pt idx="3">
                  <c:v>2457.2653597499698</c:v>
                </c:pt>
                <c:pt idx="4">
                  <c:v>2442.0200279074047</c:v>
                </c:pt>
                <c:pt idx="5">
                  <c:v>2441.9034555001795</c:v>
                </c:pt>
                <c:pt idx="6">
                  <c:v>2474.8420652097639</c:v>
                </c:pt>
                <c:pt idx="7">
                  <c:v>2484.804668812018</c:v>
                </c:pt>
                <c:pt idx="8">
                  <c:v>2517.2335523749148</c:v>
                </c:pt>
                <c:pt idx="9">
                  <c:v>2520.1347468940799</c:v>
                </c:pt>
                <c:pt idx="10">
                  <c:v>2488.1822244634809</c:v>
                </c:pt>
                <c:pt idx="11">
                  <c:v>2501.284083659094</c:v>
                </c:pt>
                <c:pt idx="12">
                  <c:v>2550.1632296308917</c:v>
                </c:pt>
                <c:pt idx="13">
                  <c:v>2552.8187630870552</c:v>
                </c:pt>
                <c:pt idx="14">
                  <c:v>2561.9073648412973</c:v>
                </c:pt>
                <c:pt idx="15">
                  <c:v>2557.4346668406815</c:v>
                </c:pt>
                <c:pt idx="16">
                  <c:v>2522.7535687811887</c:v>
                </c:pt>
                <c:pt idx="17">
                  <c:v>2554.5970143669533</c:v>
                </c:pt>
                <c:pt idx="18">
                  <c:v>2563.5544653430338</c:v>
                </c:pt>
                <c:pt idx="19">
                  <c:v>2560.2393343017147</c:v>
                </c:pt>
                <c:pt idx="20">
                  <c:v>2543.0013701652874</c:v>
                </c:pt>
                <c:pt idx="21">
                  <c:v>2567.1495407259054</c:v>
                </c:pt>
                <c:pt idx="22">
                  <c:v>2530.6813585442396</c:v>
                </c:pt>
                <c:pt idx="23">
                  <c:v>2525.349497747221</c:v>
                </c:pt>
                <c:pt idx="24">
                  <c:v>2528.4114759890176</c:v>
                </c:pt>
                <c:pt idx="25">
                  <c:v>2546.9109621382181</c:v>
                </c:pt>
                <c:pt idx="26">
                  <c:v>2526.2852289832445</c:v>
                </c:pt>
                <c:pt idx="27">
                  <c:v>2534.9964124610074</c:v>
                </c:pt>
                <c:pt idx="28">
                  <c:v>2546.1685021897765</c:v>
                </c:pt>
                <c:pt idx="29">
                  <c:v>2545.1094486447178</c:v>
                </c:pt>
                <c:pt idx="30">
                  <c:v>2586.6909003829637</c:v>
                </c:pt>
                <c:pt idx="31">
                  <c:v>2619.0784278665756</c:v>
                </c:pt>
                <c:pt idx="32">
                  <c:v>2616.3086524957316</c:v>
                </c:pt>
                <c:pt idx="33">
                  <c:v>2597.5306953647901</c:v>
                </c:pt>
                <c:pt idx="34">
                  <c:v>2603.8325760592102</c:v>
                </c:pt>
                <c:pt idx="35">
                  <c:v>2620.8584695156555</c:v>
                </c:pt>
                <c:pt idx="36">
                  <c:v>2654.8729477086899</c:v>
                </c:pt>
                <c:pt idx="37">
                  <c:v>2660.9468591344666</c:v>
                </c:pt>
                <c:pt idx="38">
                  <c:v>2686.9763625941528</c:v>
                </c:pt>
                <c:pt idx="39">
                  <c:v>2694.4594764101703</c:v>
                </c:pt>
                <c:pt idx="40">
                  <c:v>2704.7014484055803</c:v>
                </c:pt>
                <c:pt idx="41">
                  <c:v>2674.4141531507275</c:v>
                </c:pt>
                <c:pt idx="42">
                  <c:v>2664.2836418644533</c:v>
                </c:pt>
                <c:pt idx="43">
                  <c:v>2697.6624159629346</c:v>
                </c:pt>
                <c:pt idx="44">
                  <c:v>2674.3982262996942</c:v>
                </c:pt>
                <c:pt idx="45">
                  <c:v>2684.3557273923943</c:v>
                </c:pt>
                <c:pt idx="46">
                  <c:v>2671.3783387345366</c:v>
                </c:pt>
                <c:pt idx="47">
                  <c:v>2669.0659039549041</c:v>
                </c:pt>
                <c:pt idx="48">
                  <c:v>2635.2583000969553</c:v>
                </c:pt>
                <c:pt idx="49">
                  <c:v>2624.9761922186453</c:v>
                </c:pt>
                <c:pt idx="50">
                  <c:v>2639.6409291097607</c:v>
                </c:pt>
                <c:pt idx="51">
                  <c:v>2680.1337144920831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C7-420B-89F0-1E1A7693C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9421007"/>
        <c:axId val="202106880"/>
      </c:lineChart>
      <c:dateAx>
        <c:axId val="97942100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3600000" spcFirstLastPara="1" vertOverflow="ellipsis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202106880"/>
        <c:crosses val="autoZero"/>
        <c:auto val="1"/>
        <c:lblOffset val="100"/>
        <c:baseTimeUnit val="days"/>
      </c:dateAx>
      <c:valAx>
        <c:axId val="202106880"/>
        <c:scaling>
          <c:orientation val="minMax"/>
          <c:min val="2400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l-GR"/>
          </a:p>
        </c:txPr>
        <c:crossAx val="979421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l-G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300" baseline="0"/>
      </a:pPr>
      <a:endParaRPr lang="el-G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Spin" dx="22" fmlaLink="$B$2" max="30000" page="10" val="3"/>
</file>

<file path=xl/ctrlProps/ctrlProp2.xml><?xml version="1.0" encoding="utf-8"?>
<formControlPr xmlns="http://schemas.microsoft.com/office/spreadsheetml/2009/9/main" objectType="Spin" dx="22" fmlaLink="$C$2" max="30000" page="10" val="5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wmf"/><Relationship Id="rId2" Type="http://schemas.openxmlformats.org/officeDocument/2006/relationships/image" Target="../media/image7.wmf"/><Relationship Id="rId1" Type="http://schemas.openxmlformats.org/officeDocument/2006/relationships/image" Target="../media/image6.wmf"/><Relationship Id="rId4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wmf"/><Relationship Id="rId2" Type="http://schemas.openxmlformats.org/officeDocument/2006/relationships/image" Target="../media/image7.wmf"/><Relationship Id="rId1" Type="http://schemas.openxmlformats.org/officeDocument/2006/relationships/image" Target="../media/image6.wmf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emf"/><Relationship Id="rId1" Type="http://schemas.openxmlformats.org/officeDocument/2006/relationships/image" Target="../media/image5.emf"/><Relationship Id="rId5" Type="http://schemas.openxmlformats.org/officeDocument/2006/relationships/image" Target="../media/image4.emf"/><Relationship Id="rId4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emf"/><Relationship Id="rId1" Type="http://schemas.openxmlformats.org/officeDocument/2006/relationships/image" Target="../media/image5.emf"/><Relationship Id="rId5" Type="http://schemas.openxmlformats.org/officeDocument/2006/relationships/image" Target="../media/image4.emf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127000</xdr:colOff>
      <xdr:row>0</xdr:row>
      <xdr:rowOff>171450</xdr:rowOff>
    </xdr:from>
    <xdr:to>
      <xdr:col>33</xdr:col>
      <xdr:colOff>831850</xdr:colOff>
      <xdr:row>30</xdr:row>
      <xdr:rowOff>196850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C3507DA-B668-4A38-8B45-A200F5ED15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0</xdr:row>
          <xdr:rowOff>47625</xdr:rowOff>
        </xdr:from>
        <xdr:to>
          <xdr:col>4</xdr:col>
          <xdr:colOff>381000</xdr:colOff>
          <xdr:row>2</xdr:row>
          <xdr:rowOff>76200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C40368F-F522-41DE-8084-C0C296D85F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</xdr:row>
          <xdr:rowOff>47625</xdr:rowOff>
        </xdr:from>
        <xdr:to>
          <xdr:col>4</xdr:col>
          <xdr:colOff>495300</xdr:colOff>
          <xdr:row>5</xdr:row>
          <xdr:rowOff>104775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1502F6D0-7B7C-4115-9274-2D55FAD60E7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0</xdr:row>
          <xdr:rowOff>76200</xdr:rowOff>
        </xdr:from>
        <xdr:to>
          <xdr:col>6</xdr:col>
          <xdr:colOff>190500</xdr:colOff>
          <xdr:row>2</xdr:row>
          <xdr:rowOff>85725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9433E21-61A7-4089-A975-7C4C5D640E9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3</xdr:row>
          <xdr:rowOff>47625</xdr:rowOff>
        </xdr:from>
        <xdr:to>
          <xdr:col>6</xdr:col>
          <xdr:colOff>228600</xdr:colOff>
          <xdr:row>5</xdr:row>
          <xdr:rowOff>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CFC6EEB-2640-44DB-B3DF-A6EBA1F489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266700</xdr:colOff>
          <xdr:row>2</xdr:row>
          <xdr:rowOff>38100</xdr:rowOff>
        </xdr:from>
        <xdr:to>
          <xdr:col>1</xdr:col>
          <xdr:colOff>714375</xdr:colOff>
          <xdr:row>5</xdr:row>
          <xdr:rowOff>0</xdr:rowOff>
        </xdr:to>
        <xdr:sp macro="" textlink="">
          <xdr:nvSpPr>
            <xdr:cNvPr id="1029" name="Spinner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D61D8FF-3169-4439-A4BC-4C5754FA2DE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203199</xdr:colOff>
          <xdr:row>2</xdr:row>
          <xdr:rowOff>63499</xdr:rowOff>
        </xdr:from>
        <xdr:to>
          <xdr:col>2</xdr:col>
          <xdr:colOff>650874</xdr:colOff>
          <xdr:row>5</xdr:row>
          <xdr:rowOff>63499</xdr:rowOff>
        </xdr:to>
        <xdr:sp macro="" textlink="">
          <xdr:nvSpPr>
            <xdr:cNvPr id="1030" name="Spinner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8E0F1311-E47A-4452-801E-1B09DAD205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558800</xdr:colOff>
      <xdr:row>10</xdr:row>
      <xdr:rowOff>88900</xdr:rowOff>
    </xdr:from>
    <xdr:to>
      <xdr:col>18</xdr:col>
      <xdr:colOff>781627</xdr:colOff>
      <xdr:row>11</xdr:row>
      <xdr:rowOff>132448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50186F-3F99-4152-B165-244DC8C8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60475" y="2089150"/>
          <a:ext cx="3194627" cy="243573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16</xdr:col>
      <xdr:colOff>114300</xdr:colOff>
      <xdr:row>7</xdr:row>
      <xdr:rowOff>50800</xdr:rowOff>
    </xdr:from>
    <xdr:to>
      <xdr:col>18</xdr:col>
      <xdr:colOff>78874</xdr:colOff>
      <xdr:row>8</xdr:row>
      <xdr:rowOff>114048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962223-EB2F-4DC4-8B41-F43945870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54175" y="1450975"/>
          <a:ext cx="2098174" cy="263273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16</xdr:col>
      <xdr:colOff>101600</xdr:colOff>
      <xdr:row>8</xdr:row>
      <xdr:rowOff>152400</xdr:rowOff>
    </xdr:from>
    <xdr:to>
      <xdr:col>18</xdr:col>
      <xdr:colOff>34446</xdr:colOff>
      <xdr:row>10</xdr:row>
      <xdr:rowOff>19662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96AD81F-4C42-4D38-87F3-5E8B9E29E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1475" y="1752600"/>
          <a:ext cx="2066446" cy="267312"/>
        </a:xfrm>
        <a:prstGeom prst="rect">
          <a:avLst/>
        </a:prstGeom>
        <a:solidFill>
          <a:srgbClr val="FFFF00"/>
        </a:solidFill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1143000</xdr:colOff>
          <xdr:row>9</xdr:row>
          <xdr:rowOff>66675</xdr:rowOff>
        </xdr:from>
        <xdr:to>
          <xdr:col>13</xdr:col>
          <xdr:colOff>38100</xdr:colOff>
          <xdr:row>10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B016C61D-EBF1-41F5-B8B0-EE876E83D9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21</xdr:col>
      <xdr:colOff>101600</xdr:colOff>
      <xdr:row>3</xdr:row>
      <xdr:rowOff>0</xdr:rowOff>
    </xdr:from>
    <xdr:to>
      <xdr:col>35</xdr:col>
      <xdr:colOff>184150</xdr:colOff>
      <xdr:row>25</xdr:row>
      <xdr:rowOff>12700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DC0FF5-6153-4713-8B03-7AF2003091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66675</xdr:rowOff>
        </xdr:from>
        <xdr:to>
          <xdr:col>6</xdr:col>
          <xdr:colOff>419100</xdr:colOff>
          <xdr:row>2</xdr:row>
          <xdr:rowOff>85725</xdr:rowOff>
        </xdr:to>
        <xdr:sp macro="" textlink="">
          <xdr:nvSpPr>
            <xdr:cNvPr id="2050" name="Object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93317F31-A00D-462E-B9BE-6FF74EAC5F7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2</xdr:row>
          <xdr:rowOff>152400</xdr:rowOff>
        </xdr:from>
        <xdr:to>
          <xdr:col>6</xdr:col>
          <xdr:colOff>533400</xdr:colOff>
          <xdr:row>5</xdr:row>
          <xdr:rowOff>0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3BFDCA1F-E624-47EF-8EB0-B27C2462A5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5</xdr:row>
          <xdr:rowOff>114300</xdr:rowOff>
        </xdr:from>
        <xdr:to>
          <xdr:col>6</xdr:col>
          <xdr:colOff>295275</xdr:colOff>
          <xdr:row>7</xdr:row>
          <xdr:rowOff>123825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7E8368A2-6146-4615-9CF3-6FA1EADEE1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8</xdr:row>
          <xdr:rowOff>47625</xdr:rowOff>
        </xdr:from>
        <xdr:to>
          <xdr:col>6</xdr:col>
          <xdr:colOff>276225</xdr:colOff>
          <xdr:row>10</xdr:row>
          <xdr:rowOff>0</xdr:rowOff>
        </xdr:to>
        <xdr:sp macro="" textlink="">
          <xdr:nvSpPr>
            <xdr:cNvPr id="2053" name="Object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EE4E58BF-3AEB-4B40-8232-202455755AE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558800</xdr:colOff>
      <xdr:row>10</xdr:row>
      <xdr:rowOff>88900</xdr:rowOff>
    </xdr:from>
    <xdr:to>
      <xdr:col>18</xdr:col>
      <xdr:colOff>781627</xdr:colOff>
      <xdr:row>11</xdr:row>
      <xdr:rowOff>132448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E0CC9E-876D-4777-AA28-C5DDB408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60475" y="2089150"/>
          <a:ext cx="3194627" cy="243573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16</xdr:col>
      <xdr:colOff>114300</xdr:colOff>
      <xdr:row>7</xdr:row>
      <xdr:rowOff>50800</xdr:rowOff>
    </xdr:from>
    <xdr:to>
      <xdr:col>18</xdr:col>
      <xdr:colOff>78874</xdr:colOff>
      <xdr:row>8</xdr:row>
      <xdr:rowOff>114048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D3E6A7-4F26-459F-8BAC-18DBFEEC4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54175" y="1450975"/>
          <a:ext cx="2098174" cy="263273"/>
        </a:xfrm>
        <a:prstGeom prst="rect">
          <a:avLst/>
        </a:prstGeom>
        <a:solidFill>
          <a:srgbClr val="FFFF00"/>
        </a:solidFill>
      </xdr:spPr>
    </xdr:pic>
    <xdr:clientData/>
  </xdr:twoCellAnchor>
  <xdr:twoCellAnchor editAs="oneCell">
    <xdr:from>
      <xdr:col>16</xdr:col>
      <xdr:colOff>101600</xdr:colOff>
      <xdr:row>8</xdr:row>
      <xdr:rowOff>152400</xdr:rowOff>
    </xdr:from>
    <xdr:to>
      <xdr:col>18</xdr:col>
      <xdr:colOff>34446</xdr:colOff>
      <xdr:row>10</xdr:row>
      <xdr:rowOff>19662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4DFDAC4-A57D-4DFF-A4AF-75A0F0AA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1475" y="1752600"/>
          <a:ext cx="2066446" cy="267312"/>
        </a:xfrm>
        <a:prstGeom prst="rect">
          <a:avLst/>
        </a:prstGeom>
        <a:solidFill>
          <a:srgbClr val="FFFF00"/>
        </a:solidFill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1143000</xdr:colOff>
          <xdr:row>9</xdr:row>
          <xdr:rowOff>66675</xdr:rowOff>
        </xdr:from>
        <xdr:to>
          <xdr:col>13</xdr:col>
          <xdr:colOff>38100</xdr:colOff>
          <xdr:row>10</xdr:row>
          <xdr:rowOff>180975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778D2A11-A1BA-412A-843B-FBE06805A1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21</xdr:col>
      <xdr:colOff>158750</xdr:colOff>
      <xdr:row>7</xdr:row>
      <xdr:rowOff>38100</xdr:rowOff>
    </xdr:from>
    <xdr:to>
      <xdr:col>35</xdr:col>
      <xdr:colOff>241300</xdr:colOff>
      <xdr:row>29</xdr:row>
      <xdr:rowOff>50800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5D3F91B-819D-4D40-B274-2CE2EBC02B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0</xdr:row>
          <xdr:rowOff>66675</xdr:rowOff>
        </xdr:from>
        <xdr:to>
          <xdr:col>6</xdr:col>
          <xdr:colOff>428625</xdr:colOff>
          <xdr:row>2</xdr:row>
          <xdr:rowOff>85725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574E4F2D-2FA6-4325-B742-7905BF8BED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</xdr:row>
          <xdr:rowOff>28575</xdr:rowOff>
        </xdr:from>
        <xdr:to>
          <xdr:col>6</xdr:col>
          <xdr:colOff>533400</xdr:colOff>
          <xdr:row>5</xdr:row>
          <xdr:rowOff>76200</xdr:rowOff>
        </xdr:to>
        <xdr:sp macro="" textlink="">
          <xdr:nvSpPr>
            <xdr:cNvPr id="3075" name="Object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58188585-42FD-4D65-A86F-1514E81732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5</xdr:row>
          <xdr:rowOff>180975</xdr:rowOff>
        </xdr:from>
        <xdr:to>
          <xdr:col>6</xdr:col>
          <xdr:colOff>276225</xdr:colOff>
          <xdr:row>7</xdr:row>
          <xdr:rowOff>190500</xdr:rowOff>
        </xdr:to>
        <xdr:sp macro="" textlink="">
          <xdr:nvSpPr>
            <xdr:cNvPr id="3076" name="Object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9D104712-C168-4E80-B8D0-59656F3B88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8</xdr:row>
          <xdr:rowOff>85725</xdr:rowOff>
        </xdr:from>
        <xdr:to>
          <xdr:col>6</xdr:col>
          <xdr:colOff>266700</xdr:colOff>
          <xdr:row>10</xdr:row>
          <xdr:rowOff>38100</xdr:rowOff>
        </xdr:to>
        <xdr:sp macro="" textlink="">
          <xdr:nvSpPr>
            <xdr:cNvPr id="3077" name="Object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5AD550AB-2345-46AD-8885-EAE09B56F6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lfis\Documents\&#914;&#916;&#932;\&#914;&#916;&#932;\&#960;&#945;&#961;&#959;&#965;&#963;&#953;&#945;&#963;&#951;(forecasting)\Forecasts.xlsx" TargetMode="External"/><Relationship Id="rId1" Type="http://schemas.openxmlformats.org/officeDocument/2006/relationships/externalLinkPath" Target="/Users/alfis/Documents/&#914;&#916;&#932;/&#914;&#916;&#932;/&#960;&#945;&#961;&#959;&#965;&#963;&#953;&#945;&#963;&#951;(forecasting)/Foreca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OVING AVERAGE"/>
      <sheetName val="S.E.S&amp;E.S.T."/>
      <sheetName val="S.E.S&amp;E.S.T. (SOL.)"/>
      <sheetName val="SEASONALITY DATA"/>
      <sheetName val="SEASONALITY PIVOT TIMELINE"/>
      <sheetName val="SEASONALITY FORECAST"/>
      <sheetName val="SEASONALITY FORECAST (SOL.)"/>
      <sheetName val="LINEAR REGRESSION"/>
      <sheetName val="LINEAR REGRESSION TEST"/>
      <sheetName val="TOTAL"/>
      <sheetName val="AUTOREGRESSON"/>
      <sheetName val="TOTAL (2)"/>
      <sheetName val="Sheet6"/>
      <sheetName val="Sheet6 (2)"/>
    </sheetNames>
    <sheetDataSet>
      <sheetData sheetId="0">
        <row r="11">
          <cell r="G11" t="str">
            <v>Close/Last</v>
          </cell>
          <cell r="H11" t="str">
            <v>Forecast MA(3)</v>
          </cell>
          <cell r="O11" t="str">
            <v>Forecast MA(5)</v>
          </cell>
        </row>
        <row r="12">
          <cell r="E12">
            <v>45505</v>
          </cell>
          <cell r="G12">
            <v>2480.8000000000002</v>
          </cell>
          <cell r="H12" t="str">
            <v/>
          </cell>
          <cell r="O12" t="str">
            <v/>
          </cell>
        </row>
        <row r="13">
          <cell r="E13">
            <v>45506</v>
          </cell>
          <cell r="G13">
            <v>2469.8000000000002</v>
          </cell>
          <cell r="H13" t="str">
            <v/>
          </cell>
          <cell r="O13" t="str">
            <v/>
          </cell>
        </row>
        <row r="14">
          <cell r="E14">
            <v>45509</v>
          </cell>
          <cell r="G14">
            <v>2444.4</v>
          </cell>
          <cell r="H14" t="str">
            <v/>
          </cell>
          <cell r="O14" t="str">
            <v/>
          </cell>
        </row>
        <row r="15">
          <cell r="E15">
            <v>45510</v>
          </cell>
          <cell r="G15">
            <v>2431.6</v>
          </cell>
          <cell r="H15">
            <v>2465</v>
          </cell>
          <cell r="O15" t="str">
            <v/>
          </cell>
        </row>
        <row r="16">
          <cell r="E16">
            <v>45511</v>
          </cell>
          <cell r="G16">
            <v>2432.4</v>
          </cell>
          <cell r="H16">
            <v>2448.6000000000004</v>
          </cell>
          <cell r="O16" t="str">
            <v/>
          </cell>
        </row>
        <row r="17">
          <cell r="E17">
            <v>45512</v>
          </cell>
          <cell r="G17">
            <v>2463.3000000000002</v>
          </cell>
          <cell r="H17">
            <v>2436.1333333333332</v>
          </cell>
          <cell r="O17">
            <v>2451.8000000000002</v>
          </cell>
        </row>
        <row r="18">
          <cell r="E18">
            <v>45513</v>
          </cell>
          <cell r="G18">
            <v>2473.4</v>
          </cell>
          <cell r="H18">
            <v>2442.4333333333334</v>
          </cell>
          <cell r="O18">
            <v>2448.3000000000002</v>
          </cell>
        </row>
        <row r="19">
          <cell r="E19">
            <v>45516</v>
          </cell>
          <cell r="G19">
            <v>2504</v>
          </cell>
          <cell r="H19">
            <v>2456.3666666666668</v>
          </cell>
          <cell r="O19">
            <v>2449.02</v>
          </cell>
        </row>
        <row r="20">
          <cell r="E20">
            <v>45517</v>
          </cell>
          <cell r="G20">
            <v>2507.8000000000002</v>
          </cell>
          <cell r="H20">
            <v>2480.2333333333336</v>
          </cell>
          <cell r="O20">
            <v>2460.94</v>
          </cell>
        </row>
        <row r="21">
          <cell r="E21">
            <v>45518</v>
          </cell>
          <cell r="G21">
            <v>2479.6999999999998</v>
          </cell>
          <cell r="H21">
            <v>2495.0666666666666</v>
          </cell>
          <cell r="O21">
            <v>2476.1800000000003</v>
          </cell>
        </row>
        <row r="22">
          <cell r="E22">
            <v>45519</v>
          </cell>
          <cell r="G22">
            <v>2492.4</v>
          </cell>
          <cell r="H22">
            <v>2497.1666666666665</v>
          </cell>
          <cell r="O22">
            <v>2485.6400000000003</v>
          </cell>
        </row>
        <row r="23">
          <cell r="E23">
            <v>45520</v>
          </cell>
          <cell r="G23">
            <v>2537.8000000000002</v>
          </cell>
          <cell r="H23">
            <v>2493.2999999999997</v>
          </cell>
          <cell r="O23">
            <v>2491.46</v>
          </cell>
        </row>
        <row r="24">
          <cell r="E24">
            <v>45523</v>
          </cell>
          <cell r="G24">
            <v>2541.3000000000002</v>
          </cell>
          <cell r="H24">
            <v>2503.3000000000002</v>
          </cell>
          <cell r="O24">
            <v>2504.34</v>
          </cell>
        </row>
        <row r="25">
          <cell r="E25">
            <v>45524</v>
          </cell>
          <cell r="G25">
            <v>2550.6</v>
          </cell>
          <cell r="H25">
            <v>2523.8333333333335</v>
          </cell>
          <cell r="O25">
            <v>2511.8000000000002</v>
          </cell>
        </row>
        <row r="26">
          <cell r="E26">
            <v>45525</v>
          </cell>
          <cell r="G26">
            <v>2547.5</v>
          </cell>
          <cell r="H26">
            <v>2543.2333333333336</v>
          </cell>
          <cell r="O26">
            <v>2520.36</v>
          </cell>
        </row>
        <row r="27">
          <cell r="E27">
            <v>45526</v>
          </cell>
          <cell r="G27">
            <v>2516.6999999999998</v>
          </cell>
          <cell r="H27">
            <v>2546.4666666666667</v>
          </cell>
          <cell r="O27">
            <v>2533.92</v>
          </cell>
        </row>
        <row r="28">
          <cell r="E28">
            <v>45527</v>
          </cell>
          <cell r="G28">
            <v>2546.3000000000002</v>
          </cell>
          <cell r="H28">
            <v>2538.2666666666669</v>
          </cell>
          <cell r="O28">
            <v>2538.7800000000002</v>
          </cell>
        </row>
        <row r="29">
          <cell r="E29">
            <v>45530</v>
          </cell>
          <cell r="G29">
            <v>2555.1999999999998</v>
          </cell>
          <cell r="H29">
            <v>2536.8333333333335</v>
          </cell>
          <cell r="O29">
            <v>2540.4799999999996</v>
          </cell>
        </row>
        <row r="30">
          <cell r="E30">
            <v>45531</v>
          </cell>
          <cell r="G30">
            <v>2552.9</v>
          </cell>
          <cell r="H30">
            <v>2539.4</v>
          </cell>
          <cell r="O30">
            <v>2543.2599999999998</v>
          </cell>
        </row>
        <row r="31">
          <cell r="E31">
            <v>45532</v>
          </cell>
          <cell r="G31">
            <v>2537.8000000000002</v>
          </cell>
          <cell r="H31">
            <v>2551.4666666666667</v>
          </cell>
          <cell r="O31">
            <v>2543.7200000000003</v>
          </cell>
        </row>
        <row r="32">
          <cell r="E32">
            <v>45533</v>
          </cell>
          <cell r="G32">
            <v>2560.3000000000002</v>
          </cell>
          <cell r="H32">
            <v>2548.6333333333337</v>
          </cell>
          <cell r="O32">
            <v>2541.7800000000002</v>
          </cell>
        </row>
        <row r="33">
          <cell r="E33">
            <v>45534</v>
          </cell>
          <cell r="G33">
            <v>2527.6</v>
          </cell>
          <cell r="H33">
            <v>2550.3333333333335</v>
          </cell>
          <cell r="O33">
            <v>2550.5</v>
          </cell>
        </row>
        <row r="34">
          <cell r="E34">
            <v>45538</v>
          </cell>
          <cell r="G34">
            <v>2523</v>
          </cell>
          <cell r="H34">
            <v>2541.9</v>
          </cell>
          <cell r="O34">
            <v>2546.7600000000002</v>
          </cell>
        </row>
        <row r="35">
          <cell r="E35">
            <v>45539</v>
          </cell>
          <cell r="G35">
            <v>2526</v>
          </cell>
          <cell r="H35">
            <v>2536.9666666666667</v>
          </cell>
          <cell r="O35">
            <v>2540.3200000000002</v>
          </cell>
        </row>
        <row r="36">
          <cell r="E36">
            <v>45540</v>
          </cell>
          <cell r="G36">
            <v>2543.1</v>
          </cell>
          <cell r="H36">
            <v>2525.5333333333333</v>
          </cell>
          <cell r="O36">
            <v>2534.94</v>
          </cell>
        </row>
        <row r="37">
          <cell r="E37">
            <v>45541</v>
          </cell>
          <cell r="G37">
            <v>2524.6</v>
          </cell>
          <cell r="H37">
            <v>2530.7000000000003</v>
          </cell>
          <cell r="O37">
            <v>2536</v>
          </cell>
        </row>
        <row r="38">
          <cell r="E38">
            <v>45544</v>
          </cell>
          <cell r="G38">
            <v>2532.6999999999998</v>
          </cell>
          <cell r="H38">
            <v>2531.2333333333336</v>
          </cell>
          <cell r="O38">
            <v>2528.86</v>
          </cell>
        </row>
        <row r="39">
          <cell r="E39">
            <v>45545</v>
          </cell>
          <cell r="G39">
            <v>2543.1</v>
          </cell>
          <cell r="H39">
            <v>2533.4666666666667</v>
          </cell>
          <cell r="O39">
            <v>2529.88</v>
          </cell>
        </row>
        <row r="40">
          <cell r="E40">
            <v>45546</v>
          </cell>
          <cell r="G40">
            <v>2542.4</v>
          </cell>
          <cell r="H40">
            <v>2533.4666666666667</v>
          </cell>
          <cell r="O40">
            <v>2533.9000000000005</v>
          </cell>
        </row>
        <row r="41">
          <cell r="E41">
            <v>45547</v>
          </cell>
          <cell r="G41">
            <v>2580.6</v>
          </cell>
          <cell r="H41">
            <v>2539.3999999999996</v>
          </cell>
          <cell r="O41">
            <v>2537.1799999999998</v>
          </cell>
        </row>
        <row r="42">
          <cell r="E42">
            <v>45548</v>
          </cell>
          <cell r="G42">
            <v>2610.6999999999998</v>
          </cell>
          <cell r="H42">
            <v>2555.3666666666668</v>
          </cell>
          <cell r="O42">
            <v>2544.6799999999998</v>
          </cell>
        </row>
        <row r="43">
          <cell r="E43">
            <v>45551</v>
          </cell>
          <cell r="G43">
            <v>2608.9</v>
          </cell>
          <cell r="H43">
            <v>2577.9</v>
          </cell>
          <cell r="O43">
            <v>2561.9</v>
          </cell>
        </row>
        <row r="44">
          <cell r="E44">
            <v>45552</v>
          </cell>
          <cell r="G44">
            <v>2592.4</v>
          </cell>
          <cell r="H44">
            <v>2600.0666666666662</v>
          </cell>
          <cell r="O44">
            <v>2577.14</v>
          </cell>
        </row>
        <row r="45">
          <cell r="E45">
            <v>45553</v>
          </cell>
          <cell r="G45">
            <v>2598.6</v>
          </cell>
          <cell r="H45">
            <v>2604</v>
          </cell>
          <cell r="O45">
            <v>2587</v>
          </cell>
        </row>
        <row r="46">
          <cell r="E46">
            <v>45554</v>
          </cell>
          <cell r="G46">
            <v>2614.6</v>
          </cell>
          <cell r="H46">
            <v>2599.9666666666667</v>
          </cell>
          <cell r="O46">
            <v>2598.2399999999998</v>
          </cell>
        </row>
        <row r="47">
          <cell r="E47">
            <v>45555</v>
          </cell>
          <cell r="G47">
            <v>2646.2</v>
          </cell>
          <cell r="H47">
            <v>2601.8666666666668</v>
          </cell>
          <cell r="O47">
            <v>2605.04</v>
          </cell>
        </row>
        <row r="48">
          <cell r="E48">
            <v>45558</v>
          </cell>
          <cell r="G48">
            <v>2652.5</v>
          </cell>
          <cell r="H48">
            <v>2619.7999999999997</v>
          </cell>
          <cell r="O48">
            <v>2612.1400000000003</v>
          </cell>
        </row>
        <row r="49">
          <cell r="E49">
            <v>45559</v>
          </cell>
          <cell r="G49">
            <v>2677</v>
          </cell>
          <cell r="H49">
            <v>2637.7666666666664</v>
          </cell>
          <cell r="O49">
            <v>2620.8599999999997</v>
          </cell>
        </row>
        <row r="50">
          <cell r="E50">
            <v>45560</v>
          </cell>
          <cell r="G50">
            <v>2684.7</v>
          </cell>
          <cell r="H50">
            <v>2658.5666666666666</v>
          </cell>
          <cell r="O50">
            <v>2637.7799999999997</v>
          </cell>
        </row>
        <row r="51">
          <cell r="E51">
            <v>45561</v>
          </cell>
          <cell r="G51">
            <v>2694.9</v>
          </cell>
          <cell r="H51">
            <v>2671.4</v>
          </cell>
          <cell r="O51">
            <v>2655</v>
          </cell>
        </row>
        <row r="52">
          <cell r="E52">
            <v>45562</v>
          </cell>
          <cell r="G52">
            <v>2668.1</v>
          </cell>
          <cell r="H52">
            <v>2685.5333333333333</v>
          </cell>
          <cell r="O52">
            <v>2671.06</v>
          </cell>
        </row>
        <row r="53">
          <cell r="E53">
            <v>45565</v>
          </cell>
          <cell r="G53">
            <v>2659.4</v>
          </cell>
          <cell r="H53">
            <v>2682.5666666666671</v>
          </cell>
          <cell r="O53">
            <v>2675.44</v>
          </cell>
        </row>
        <row r="54">
          <cell r="E54">
            <v>45566</v>
          </cell>
          <cell r="G54">
            <v>2690.3</v>
          </cell>
          <cell r="H54">
            <v>2674.1333333333332</v>
          </cell>
          <cell r="O54">
            <v>2676.82</v>
          </cell>
        </row>
        <row r="55">
          <cell r="E55">
            <v>45567</v>
          </cell>
          <cell r="G55">
            <v>2669.7</v>
          </cell>
          <cell r="H55">
            <v>2672.6</v>
          </cell>
          <cell r="O55">
            <v>2679.4800000000005</v>
          </cell>
        </row>
        <row r="56">
          <cell r="E56">
            <v>45568</v>
          </cell>
          <cell r="G56">
            <v>2679.2</v>
          </cell>
          <cell r="H56">
            <v>2673.1333333333337</v>
          </cell>
          <cell r="O56">
            <v>2676.4800000000005</v>
          </cell>
        </row>
        <row r="57">
          <cell r="E57">
            <v>45569</v>
          </cell>
          <cell r="G57">
            <v>2667.8</v>
          </cell>
          <cell r="H57">
            <v>2679.7333333333331</v>
          </cell>
          <cell r="O57">
            <v>2673.34</v>
          </cell>
        </row>
        <row r="58">
          <cell r="E58">
            <v>45572</v>
          </cell>
          <cell r="G58">
            <v>2666</v>
          </cell>
          <cell r="H58">
            <v>2672.2333333333331</v>
          </cell>
          <cell r="O58">
            <v>2673.28</v>
          </cell>
        </row>
        <row r="59">
          <cell r="E59">
            <v>45573</v>
          </cell>
          <cell r="G59">
            <v>2635.4</v>
          </cell>
          <cell r="H59">
            <v>2671</v>
          </cell>
          <cell r="O59">
            <v>2674.6</v>
          </cell>
        </row>
        <row r="60">
          <cell r="E60">
            <v>45574</v>
          </cell>
          <cell r="G60">
            <v>2626</v>
          </cell>
          <cell r="H60">
            <v>2656.4</v>
          </cell>
          <cell r="O60">
            <v>2663.62</v>
          </cell>
        </row>
        <row r="61">
          <cell r="E61">
            <v>45575</v>
          </cell>
          <cell r="G61">
            <v>2639.3</v>
          </cell>
          <cell r="H61">
            <v>2642.4666666666667</v>
          </cell>
          <cell r="O61">
            <v>2654.88</v>
          </cell>
        </row>
        <row r="62">
          <cell r="E62">
            <v>45576</v>
          </cell>
          <cell r="G62">
            <v>2676.3</v>
          </cell>
          <cell r="H62">
            <v>2633.5666666666666</v>
          </cell>
          <cell r="O62">
            <v>2646.9</v>
          </cell>
        </row>
        <row r="63">
          <cell r="E63">
            <v>45579</v>
          </cell>
          <cell r="G63">
            <v>2665.6</v>
          </cell>
          <cell r="H63">
            <v>2647.2000000000003</v>
          </cell>
          <cell r="O63">
            <v>2648.6</v>
          </cell>
        </row>
      </sheetData>
      <sheetData sheetId="1">
        <row r="14">
          <cell r="H14" t="str">
            <v>Close/Last</v>
          </cell>
          <cell r="I14" t="str">
            <v>Forecast EXP.SM.</v>
          </cell>
          <cell r="Q14" t="str">
            <v>Forecast EXP.SM.T.</v>
          </cell>
        </row>
        <row r="15">
          <cell r="F15">
            <v>45505</v>
          </cell>
          <cell r="H15">
            <v>2480.8000000000002</v>
          </cell>
          <cell r="I15">
            <v>2473</v>
          </cell>
          <cell r="Q15">
            <v>2494.1</v>
          </cell>
        </row>
        <row r="16">
          <cell r="F16">
            <v>45506</v>
          </cell>
          <cell r="H16">
            <v>2469.8000000000002</v>
          </cell>
          <cell r="I16">
            <v>2476.9</v>
          </cell>
          <cell r="Q16">
            <v>2505.2249999999995</v>
          </cell>
        </row>
        <row r="17">
          <cell r="F17">
            <v>45509</v>
          </cell>
          <cell r="H17">
            <v>2444.4</v>
          </cell>
          <cell r="I17">
            <v>2473.3500000000004</v>
          </cell>
          <cell r="Q17">
            <v>2496.4312499999996</v>
          </cell>
        </row>
        <row r="18">
          <cell r="F18">
            <v>45510</v>
          </cell>
          <cell r="H18">
            <v>2431.6</v>
          </cell>
          <cell r="I18">
            <v>2458.875</v>
          </cell>
          <cell r="Q18">
            <v>2466.3265624999995</v>
          </cell>
        </row>
        <row r="19">
          <cell r="F19">
            <v>45511</v>
          </cell>
          <cell r="H19">
            <v>2432.4</v>
          </cell>
          <cell r="I19">
            <v>2445.2375000000002</v>
          </cell>
          <cell r="Q19">
            <v>2436.1925781249993</v>
          </cell>
        </row>
        <row r="20">
          <cell r="F20">
            <v>45512</v>
          </cell>
          <cell r="H20">
            <v>2463.3000000000002</v>
          </cell>
          <cell r="I20">
            <v>2438.8187500000004</v>
          </cell>
          <cell r="Q20">
            <v>2420.5774414062494</v>
          </cell>
        </row>
        <row r="21">
          <cell r="F21">
            <v>45513</v>
          </cell>
          <cell r="H21">
            <v>2473.4</v>
          </cell>
          <cell r="I21">
            <v>2451.0593750000003</v>
          </cell>
          <cell r="Q21">
            <v>2438.900512695313</v>
          </cell>
        </row>
        <row r="22">
          <cell r="F22">
            <v>45516</v>
          </cell>
          <cell r="H22">
            <v>2504</v>
          </cell>
          <cell r="I22">
            <v>2462.2296875000002</v>
          </cell>
          <cell r="Q22">
            <v>2461.7369201660163</v>
          </cell>
        </row>
        <row r="23">
          <cell r="F23">
            <v>45517</v>
          </cell>
          <cell r="H23">
            <v>2507.8000000000002</v>
          </cell>
          <cell r="I23">
            <v>2483.1148437500001</v>
          </cell>
          <cell r="Q23">
            <v>2499.0208938598639</v>
          </cell>
        </row>
        <row r="24">
          <cell r="F24">
            <v>45518</v>
          </cell>
          <cell r="H24">
            <v>2479.6999999999998</v>
          </cell>
          <cell r="I24">
            <v>2495.4574218750004</v>
          </cell>
          <cell r="Q24">
            <v>2521.7576572418216</v>
          </cell>
        </row>
        <row r="25">
          <cell r="F25">
            <v>45519</v>
          </cell>
          <cell r="H25">
            <v>2492.4</v>
          </cell>
          <cell r="I25">
            <v>2487.5787109375001</v>
          </cell>
          <cell r="Q25">
            <v>2508.5616246223444</v>
          </cell>
        </row>
        <row r="26">
          <cell r="F26">
            <v>45520</v>
          </cell>
          <cell r="H26">
            <v>2537.8000000000002</v>
          </cell>
          <cell r="I26">
            <v>2489.9893554687501</v>
          </cell>
          <cell r="Q26">
            <v>2504.2732021570205</v>
          </cell>
        </row>
        <row r="27">
          <cell r="F27">
            <v>45523</v>
          </cell>
          <cell r="H27">
            <v>2541.3000000000002</v>
          </cell>
          <cell r="I27">
            <v>2513.8946777343754</v>
          </cell>
          <cell r="Q27">
            <v>2533.2106903851031</v>
          </cell>
        </row>
        <row r="28">
          <cell r="F28">
            <v>45524</v>
          </cell>
          <cell r="H28">
            <v>2550.6</v>
          </cell>
          <cell r="I28">
            <v>2527.5973388671878</v>
          </cell>
          <cell r="Q28">
            <v>2551.4517619028684</v>
          </cell>
        </row>
        <row r="29">
          <cell r="F29">
            <v>45525</v>
          </cell>
          <cell r="H29">
            <v>2547.5</v>
          </cell>
          <cell r="I29">
            <v>2539.0986694335938</v>
          </cell>
          <cell r="Q29">
            <v>2565.0093571860343</v>
          </cell>
        </row>
        <row r="30">
          <cell r="F30">
            <v>45526</v>
          </cell>
          <cell r="H30">
            <v>2516.6999999999998</v>
          </cell>
          <cell r="I30">
            <v>2543.2993347167967</v>
          </cell>
          <cell r="Q30">
            <v>2565.8608155311085</v>
          </cell>
        </row>
        <row r="31">
          <cell r="F31">
            <v>45527</v>
          </cell>
          <cell r="H31">
            <v>2546.3000000000002</v>
          </cell>
          <cell r="I31">
            <v>2529.9996673583983</v>
          </cell>
          <cell r="Q31">
            <v>2538.5963408208686</v>
          </cell>
        </row>
        <row r="32">
          <cell r="F32">
            <v>45530</v>
          </cell>
          <cell r="H32">
            <v>2555.1999999999998</v>
          </cell>
          <cell r="I32">
            <v>2538.1498336791992</v>
          </cell>
          <cell r="Q32">
            <v>2541.6900182605318</v>
          </cell>
        </row>
        <row r="33">
          <cell r="F33">
            <v>45531</v>
          </cell>
          <cell r="H33">
            <v>2552.9</v>
          </cell>
          <cell r="I33">
            <v>2546.6749168395995</v>
          </cell>
          <cell r="Q33">
            <v>2551.0643524152306</v>
          </cell>
        </row>
        <row r="34">
          <cell r="F34">
            <v>45532</v>
          </cell>
          <cell r="H34">
            <v>2537.8000000000002</v>
          </cell>
          <cell r="I34">
            <v>2549.7874584197998</v>
          </cell>
          <cell r="Q34">
            <v>2555.060431388772</v>
          </cell>
        </row>
        <row r="35">
          <cell r="F35">
            <v>45533</v>
          </cell>
          <cell r="H35">
            <v>2560.3000000000002</v>
          </cell>
          <cell r="I35">
            <v>2543.7937292099</v>
          </cell>
          <cell r="Q35">
            <v>2545.1933630283497</v>
          </cell>
        </row>
        <row r="36">
          <cell r="F36">
            <v>45534</v>
          </cell>
          <cell r="H36">
            <v>2527.6</v>
          </cell>
          <cell r="I36">
            <v>2552.0468646049503</v>
          </cell>
          <cell r="Q36">
            <v>2555.2864880910515</v>
          </cell>
        </row>
        <row r="37">
          <cell r="F37">
            <v>45538</v>
          </cell>
          <cell r="H37">
            <v>2523</v>
          </cell>
          <cell r="I37">
            <v>2539.8234323024753</v>
          </cell>
          <cell r="Q37">
            <v>2537.0614285996394</v>
          </cell>
        </row>
        <row r="38">
          <cell r="F38">
            <v>45539</v>
          </cell>
          <cell r="H38">
            <v>2526</v>
          </cell>
          <cell r="I38">
            <v>2531.4117161512377</v>
          </cell>
          <cell r="Q38">
            <v>2522.1335417040236</v>
          </cell>
        </row>
        <row r="39">
          <cell r="F39">
            <v>45540</v>
          </cell>
          <cell r="H39">
            <v>2543.1</v>
          </cell>
          <cell r="I39">
            <v>2528.7058580756188</v>
          </cell>
          <cell r="Q39">
            <v>2517.1362128302098</v>
          </cell>
        </row>
        <row r="40">
          <cell r="F40">
            <v>45541</v>
          </cell>
          <cell r="H40">
            <v>2524.6</v>
          </cell>
          <cell r="I40">
            <v>2535.9029290378094</v>
          </cell>
          <cell r="Q40">
            <v>2529.6784951857508</v>
          </cell>
        </row>
        <row r="41">
          <cell r="F41">
            <v>45544</v>
          </cell>
          <cell r="H41">
            <v>2532.6999999999998</v>
          </cell>
          <cell r="I41">
            <v>2530.2514645189049</v>
          </cell>
          <cell r="Q41">
            <v>2525.4300125670829</v>
          </cell>
        </row>
        <row r="42">
          <cell r="F42">
            <v>45545</v>
          </cell>
          <cell r="H42">
            <v>2543.1</v>
          </cell>
          <cell r="I42">
            <v>2531.4757322594523</v>
          </cell>
          <cell r="Q42">
            <v>2529.1732681159779</v>
          </cell>
        </row>
        <row r="43">
          <cell r="F43">
            <v>45546</v>
          </cell>
          <cell r="H43">
            <v>2542.4</v>
          </cell>
          <cell r="I43">
            <v>2537.2878661297264</v>
          </cell>
          <cell r="Q43">
            <v>2539.7265788614313</v>
          </cell>
        </row>
        <row r="44">
          <cell r="F44">
            <v>45547</v>
          </cell>
          <cell r="H44">
            <v>2580.6</v>
          </cell>
          <cell r="I44">
            <v>2539.8439330648634</v>
          </cell>
          <cell r="Q44">
            <v>2545.3215895188</v>
          </cell>
        </row>
        <row r="45">
          <cell r="F45">
            <v>45548</v>
          </cell>
          <cell r="H45">
            <v>2610.6999999999998</v>
          </cell>
          <cell r="I45">
            <v>2560.2219665324319</v>
          </cell>
          <cell r="Q45">
            <v>2576.0386974677845</v>
          </cell>
        </row>
        <row r="46">
          <cell r="F46">
            <v>45551</v>
          </cell>
          <cell r="H46">
            <v>2608.9</v>
          </cell>
          <cell r="I46">
            <v>2585.4609832662159</v>
          </cell>
          <cell r="Q46">
            <v>2615.1125770753306</v>
          </cell>
        </row>
        <row r="47">
          <cell r="F47">
            <v>45552</v>
          </cell>
          <cell r="H47">
            <v>2592.4</v>
          </cell>
          <cell r="I47">
            <v>2597.180491633108</v>
          </cell>
          <cell r="Q47">
            <v>2632.1963726102713</v>
          </cell>
        </row>
        <row r="48">
          <cell r="F48">
            <v>45553</v>
          </cell>
          <cell r="H48">
            <v>2598.6</v>
          </cell>
          <cell r="I48">
            <v>2594.790245816554</v>
          </cell>
          <cell r="Q48">
            <v>2622.5391772251733</v>
          </cell>
        </row>
        <row r="49">
          <cell r="F49">
            <v>45554</v>
          </cell>
          <cell r="H49">
            <v>2614.6</v>
          </cell>
          <cell r="I49">
            <v>2596.695122908277</v>
          </cell>
          <cell r="Q49">
            <v>2614.8257852263314</v>
          </cell>
        </row>
        <row r="50">
          <cell r="F50">
            <v>45555</v>
          </cell>
          <cell r="H50">
            <v>2646.2</v>
          </cell>
          <cell r="I50">
            <v>2605.6475614541387</v>
          </cell>
          <cell r="Q50">
            <v>2618.912642920327</v>
          </cell>
        </row>
        <row r="51">
          <cell r="F51">
            <v>45558</v>
          </cell>
          <cell r="H51">
            <v>2652.5</v>
          </cell>
          <cell r="I51">
            <v>2625.9237807270692</v>
          </cell>
          <cell r="Q51">
            <v>2643.5779110372432</v>
          </cell>
        </row>
        <row r="52">
          <cell r="F52">
            <v>45559</v>
          </cell>
          <cell r="H52">
            <v>2677</v>
          </cell>
          <cell r="I52">
            <v>2639.2118903635346</v>
          </cell>
          <cell r="Q52">
            <v>2661.2910673363908</v>
          </cell>
        </row>
        <row r="53">
          <cell r="F53">
            <v>45560</v>
          </cell>
          <cell r="H53">
            <v>2684.7</v>
          </cell>
          <cell r="I53">
            <v>2658.1059451817673</v>
          </cell>
          <cell r="Q53">
            <v>2686.324878651867</v>
          </cell>
        </row>
        <row r="54">
          <cell r="F54">
            <v>45561</v>
          </cell>
          <cell r="H54">
            <v>2694.9</v>
          </cell>
          <cell r="I54">
            <v>2671.4029725908836</v>
          </cell>
          <cell r="Q54">
            <v>2702.2855646466382</v>
          </cell>
        </row>
        <row r="55">
          <cell r="F55">
            <v>45562</v>
          </cell>
          <cell r="H55">
            <v>2668.1</v>
          </cell>
          <cell r="I55">
            <v>2683.1514862954418</v>
          </cell>
          <cell r="Q55">
            <v>2713.5195164823645</v>
          </cell>
        </row>
        <row r="56">
          <cell r="F56">
            <v>45565</v>
          </cell>
          <cell r="H56">
            <v>2659.4</v>
          </cell>
          <cell r="I56">
            <v>2675.6257431477206</v>
          </cell>
          <cell r="Q56">
            <v>2694.381613279636</v>
          </cell>
        </row>
        <row r="57">
          <cell r="F57">
            <v>45566</v>
          </cell>
          <cell r="H57">
            <v>2690.3</v>
          </cell>
          <cell r="I57">
            <v>2667.5128715738601</v>
          </cell>
          <cell r="Q57">
            <v>2671.7172583583629</v>
          </cell>
        </row>
        <row r="58">
          <cell r="F58">
            <v>45567</v>
          </cell>
          <cell r="H58">
            <v>2669.7</v>
          </cell>
          <cell r="I58">
            <v>2678.9064357869302</v>
          </cell>
          <cell r="Q58">
            <v>2680.4807663081356</v>
          </cell>
        </row>
        <row r="59">
          <cell r="F59">
            <v>45568</v>
          </cell>
          <cell r="H59">
            <v>2679.2</v>
          </cell>
          <cell r="I59">
            <v>2674.303217893465</v>
          </cell>
          <cell r="Q59">
            <v>2671.8673287059878</v>
          </cell>
        </row>
        <row r="60">
          <cell r="F60">
            <v>45569</v>
          </cell>
          <cell r="H60">
            <v>2667.8</v>
          </cell>
          <cell r="I60">
            <v>2676.7516089467326</v>
          </cell>
          <cell r="Q60">
            <v>2674.1437777284168</v>
          </cell>
        </row>
        <row r="61">
          <cell r="F61">
            <v>45572</v>
          </cell>
          <cell r="H61">
            <v>2666</v>
          </cell>
          <cell r="I61">
            <v>2672.2758044733664</v>
          </cell>
          <cell r="Q61">
            <v>2667.996057807527</v>
          </cell>
        </row>
        <row r="62">
          <cell r="F62">
            <v>45573</v>
          </cell>
          <cell r="H62">
            <v>2635.4</v>
          </cell>
          <cell r="I62">
            <v>2669.1379022366832</v>
          </cell>
          <cell r="Q62">
            <v>2663.5231833952007</v>
          </cell>
        </row>
        <row r="63">
          <cell r="F63">
            <v>45574</v>
          </cell>
          <cell r="H63">
            <v>2626</v>
          </cell>
          <cell r="I63">
            <v>2652.2689511183416</v>
          </cell>
          <cell r="Q63">
            <v>2638.9559503402375</v>
          </cell>
        </row>
        <row r="64">
          <cell r="F64">
            <v>45575</v>
          </cell>
          <cell r="H64">
            <v>2639.3</v>
          </cell>
          <cell r="I64">
            <v>2639.1344755591708</v>
          </cell>
          <cell r="Q64">
            <v>2618.7333462276965</v>
          </cell>
        </row>
        <row r="65">
          <cell r="F65">
            <v>45576</v>
          </cell>
          <cell r="H65">
            <v>2676.3</v>
          </cell>
          <cell r="I65">
            <v>2639.2172377795855</v>
          </cell>
          <cell r="Q65">
            <v>2620.4137076145021</v>
          </cell>
        </row>
        <row r="66">
          <cell r="F66">
            <v>45579</v>
          </cell>
          <cell r="H66">
            <v>2665.6</v>
          </cell>
          <cell r="I66">
            <v>2657.7586188897931</v>
          </cell>
          <cell r="Q66">
            <v>2653.7254614042795</v>
          </cell>
        </row>
      </sheetData>
      <sheetData sheetId="2">
        <row r="14">
          <cell r="H14" t="str">
            <v>Close/Last</v>
          </cell>
          <cell r="I14" t="str">
            <v>Forecast EXP.SM.</v>
          </cell>
          <cell r="Q14" t="str">
            <v>Forecast EXP.SM.T.</v>
          </cell>
        </row>
        <row r="15">
          <cell r="F15">
            <v>45505</v>
          </cell>
          <cell r="H15">
            <v>2480.8000000000002</v>
          </cell>
          <cell r="I15">
            <v>2473</v>
          </cell>
          <cell r="Q15">
            <v>2494.1</v>
          </cell>
        </row>
        <row r="16">
          <cell r="F16">
            <v>45506</v>
          </cell>
          <cell r="H16">
            <v>2469.8000000000002</v>
          </cell>
          <cell r="I16">
            <v>2480.8000000000002</v>
          </cell>
          <cell r="Q16">
            <v>2500.6328089758749</v>
          </cell>
        </row>
        <row r="17">
          <cell r="F17">
            <v>45509</v>
          </cell>
          <cell r="H17">
            <v>2444.4</v>
          </cell>
          <cell r="I17">
            <v>2469.8000000000002</v>
          </cell>
          <cell r="Q17">
            <v>2486.6951353831828</v>
          </cell>
        </row>
        <row r="18">
          <cell r="F18">
            <v>45510</v>
          </cell>
          <cell r="H18">
            <v>2431.6</v>
          </cell>
          <cell r="I18">
            <v>2444.4</v>
          </cell>
          <cell r="Q18">
            <v>2457.2653597499698</v>
          </cell>
        </row>
        <row r="19">
          <cell r="F19">
            <v>45511</v>
          </cell>
          <cell r="H19">
            <v>2432.4</v>
          </cell>
          <cell r="I19">
            <v>2431.6</v>
          </cell>
          <cell r="Q19">
            <v>2442.0200279074047</v>
          </cell>
        </row>
        <row r="20">
          <cell r="F20">
            <v>45512</v>
          </cell>
          <cell r="H20">
            <v>2463.3000000000002</v>
          </cell>
          <cell r="I20">
            <v>2432.4</v>
          </cell>
          <cell r="Q20">
            <v>2441.9034555001795</v>
          </cell>
        </row>
        <row r="21">
          <cell r="F21">
            <v>45513</v>
          </cell>
          <cell r="H21">
            <v>2473.4</v>
          </cell>
          <cell r="I21">
            <v>2463.3000000000002</v>
          </cell>
          <cell r="Q21">
            <v>2474.8420652097639</v>
          </cell>
        </row>
        <row r="22">
          <cell r="F22">
            <v>45516</v>
          </cell>
          <cell r="H22">
            <v>2504</v>
          </cell>
          <cell r="I22">
            <v>2473.4</v>
          </cell>
          <cell r="Q22">
            <v>2484.804668812018</v>
          </cell>
        </row>
        <row r="23">
          <cell r="F23">
            <v>45517</v>
          </cell>
          <cell r="H23">
            <v>2507.8000000000002</v>
          </cell>
          <cell r="I23">
            <v>2504</v>
          </cell>
          <cell r="Q23">
            <v>2517.2335523749148</v>
          </cell>
        </row>
        <row r="24">
          <cell r="F24">
            <v>45518</v>
          </cell>
          <cell r="H24">
            <v>2479.6999999999998</v>
          </cell>
          <cell r="I24">
            <v>2507.8000000000002</v>
          </cell>
          <cell r="Q24">
            <v>2520.1347468940799</v>
          </cell>
        </row>
        <row r="25">
          <cell r="F25">
            <v>45519</v>
          </cell>
          <cell r="H25">
            <v>2492.4</v>
          </cell>
          <cell r="I25">
            <v>2479.6999999999998</v>
          </cell>
          <cell r="Q25">
            <v>2488.1822244634809</v>
          </cell>
        </row>
        <row r="26">
          <cell r="F26">
            <v>45520</v>
          </cell>
          <cell r="H26">
            <v>2537.8000000000002</v>
          </cell>
          <cell r="I26">
            <v>2492.4</v>
          </cell>
          <cell r="Q26">
            <v>2501.284083659094</v>
          </cell>
        </row>
        <row r="27">
          <cell r="F27">
            <v>45523</v>
          </cell>
          <cell r="H27">
            <v>2541.3000000000002</v>
          </cell>
          <cell r="I27">
            <v>2537.8000000000002</v>
          </cell>
          <cell r="Q27">
            <v>2550.1632296308917</v>
          </cell>
        </row>
        <row r="28">
          <cell r="F28">
            <v>45524</v>
          </cell>
          <cell r="H28">
            <v>2550.6</v>
          </cell>
          <cell r="I28">
            <v>2541.3000000000002</v>
          </cell>
          <cell r="Q28">
            <v>2552.8187630870552</v>
          </cell>
        </row>
        <row r="29">
          <cell r="F29">
            <v>45525</v>
          </cell>
          <cell r="H29">
            <v>2547.5</v>
          </cell>
          <cell r="I29">
            <v>2550.6</v>
          </cell>
          <cell r="Q29">
            <v>2561.9073648412973</v>
          </cell>
        </row>
        <row r="30">
          <cell r="F30">
            <v>45526</v>
          </cell>
          <cell r="H30">
            <v>2516.6999999999998</v>
          </cell>
          <cell r="I30">
            <v>2547.5</v>
          </cell>
          <cell r="Q30">
            <v>2557.4346668406815</v>
          </cell>
        </row>
        <row r="31">
          <cell r="F31">
            <v>45527</v>
          </cell>
          <cell r="H31">
            <v>2546.3000000000002</v>
          </cell>
          <cell r="I31">
            <v>2516.6999999999998</v>
          </cell>
          <cell r="Q31">
            <v>2522.7535687811887</v>
          </cell>
        </row>
        <row r="32">
          <cell r="F32">
            <v>45530</v>
          </cell>
          <cell r="H32">
            <v>2555.1999999999998</v>
          </cell>
          <cell r="I32">
            <v>2546.3000000000002</v>
          </cell>
          <cell r="Q32">
            <v>2554.5970143669533</v>
          </cell>
        </row>
        <row r="33">
          <cell r="F33">
            <v>45531</v>
          </cell>
          <cell r="H33">
            <v>2552.9</v>
          </cell>
          <cell r="I33">
            <v>2555.1999999999998</v>
          </cell>
          <cell r="Q33">
            <v>2563.5544653430338</v>
          </cell>
        </row>
        <row r="34">
          <cell r="F34">
            <v>45532</v>
          </cell>
          <cell r="H34">
            <v>2537.8000000000002</v>
          </cell>
          <cell r="I34">
            <v>2552.9</v>
          </cell>
          <cell r="Q34">
            <v>2560.2393343017147</v>
          </cell>
        </row>
        <row r="35">
          <cell r="F35">
            <v>45533</v>
          </cell>
          <cell r="H35">
            <v>2560.3000000000002</v>
          </cell>
          <cell r="I35">
            <v>2537.8000000000002</v>
          </cell>
          <cell r="Q35">
            <v>2543.0013701652874</v>
          </cell>
        </row>
        <row r="36">
          <cell r="F36">
            <v>45534</v>
          </cell>
          <cell r="H36">
            <v>2527.6</v>
          </cell>
          <cell r="I36">
            <v>2560.3000000000002</v>
          </cell>
          <cell r="Q36">
            <v>2567.1495407259054</v>
          </cell>
        </row>
        <row r="37">
          <cell r="F37">
            <v>45538</v>
          </cell>
          <cell r="H37">
            <v>2523</v>
          </cell>
          <cell r="I37">
            <v>2527.6</v>
          </cell>
          <cell r="Q37">
            <v>2530.6813585442396</v>
          </cell>
        </row>
        <row r="38">
          <cell r="F38">
            <v>45539</v>
          </cell>
          <cell r="H38">
            <v>2526</v>
          </cell>
          <cell r="I38">
            <v>2523</v>
          </cell>
          <cell r="Q38">
            <v>2525.349497747221</v>
          </cell>
        </row>
        <row r="39">
          <cell r="F39">
            <v>45540</v>
          </cell>
          <cell r="H39">
            <v>2543.1</v>
          </cell>
          <cell r="I39">
            <v>2526</v>
          </cell>
          <cell r="Q39">
            <v>2528.4114759890176</v>
          </cell>
        </row>
        <row r="40">
          <cell r="F40">
            <v>45541</v>
          </cell>
          <cell r="H40">
            <v>2524.6</v>
          </cell>
          <cell r="I40">
            <v>2543.1</v>
          </cell>
          <cell r="Q40">
            <v>2546.9109621382181</v>
          </cell>
        </row>
        <row r="41">
          <cell r="F41">
            <v>45544</v>
          </cell>
          <cell r="H41">
            <v>2532.6999999999998</v>
          </cell>
          <cell r="I41">
            <v>2524.6</v>
          </cell>
          <cell r="Q41">
            <v>2526.2852289832445</v>
          </cell>
        </row>
        <row r="42">
          <cell r="F42">
            <v>45545</v>
          </cell>
          <cell r="H42">
            <v>2543.1</v>
          </cell>
          <cell r="I42">
            <v>2532.6999999999998</v>
          </cell>
          <cell r="Q42">
            <v>2534.9964124610074</v>
          </cell>
        </row>
        <row r="43">
          <cell r="F43">
            <v>45546</v>
          </cell>
          <cell r="H43">
            <v>2542.4</v>
          </cell>
          <cell r="I43">
            <v>2543.1</v>
          </cell>
          <cell r="Q43">
            <v>2546.1685021897765</v>
          </cell>
        </row>
        <row r="44">
          <cell r="F44">
            <v>45547</v>
          </cell>
          <cell r="H44">
            <v>2580.6</v>
          </cell>
          <cell r="I44">
            <v>2542.4</v>
          </cell>
          <cell r="Q44">
            <v>2545.1094486447178</v>
          </cell>
        </row>
        <row r="45">
          <cell r="F45">
            <v>45548</v>
          </cell>
          <cell r="H45">
            <v>2610.6999999999998</v>
          </cell>
          <cell r="I45">
            <v>2580.6</v>
          </cell>
          <cell r="Q45">
            <v>2586.6909003829637</v>
          </cell>
        </row>
        <row r="46">
          <cell r="F46">
            <v>45551</v>
          </cell>
          <cell r="H46">
            <v>2608.9</v>
          </cell>
          <cell r="I46">
            <v>2610.6999999999998</v>
          </cell>
          <cell r="Q46">
            <v>2619.0784278665756</v>
          </cell>
        </row>
        <row r="47">
          <cell r="F47">
            <v>45552</v>
          </cell>
          <cell r="H47">
            <v>2592.4</v>
          </cell>
          <cell r="I47">
            <v>2608.9</v>
          </cell>
          <cell r="Q47">
            <v>2616.3086524957316</v>
          </cell>
        </row>
        <row r="48">
          <cell r="F48">
            <v>45553</v>
          </cell>
          <cell r="H48">
            <v>2598.6</v>
          </cell>
          <cell r="I48">
            <v>2592.4</v>
          </cell>
          <cell r="Q48">
            <v>2597.5306953647901</v>
          </cell>
        </row>
        <row r="49">
          <cell r="F49">
            <v>45554</v>
          </cell>
          <cell r="H49">
            <v>2614.6</v>
          </cell>
          <cell r="I49">
            <v>2598.6</v>
          </cell>
          <cell r="Q49">
            <v>2603.8325760592102</v>
          </cell>
        </row>
        <row r="50">
          <cell r="F50">
            <v>45555</v>
          </cell>
          <cell r="H50">
            <v>2646.2</v>
          </cell>
          <cell r="I50">
            <v>2614.6</v>
          </cell>
          <cell r="Q50">
            <v>2620.8584695156555</v>
          </cell>
        </row>
        <row r="51">
          <cell r="F51">
            <v>45558</v>
          </cell>
          <cell r="H51">
            <v>2652.5</v>
          </cell>
          <cell r="I51">
            <v>2646.2</v>
          </cell>
          <cell r="Q51">
            <v>2654.8729477086899</v>
          </cell>
        </row>
        <row r="52">
          <cell r="F52">
            <v>45559</v>
          </cell>
          <cell r="H52">
            <v>2677</v>
          </cell>
          <cell r="I52">
            <v>2652.5</v>
          </cell>
          <cell r="Q52">
            <v>2660.9468591344666</v>
          </cell>
        </row>
        <row r="53">
          <cell r="F53">
            <v>45560</v>
          </cell>
          <cell r="H53">
            <v>2684.7</v>
          </cell>
          <cell r="I53">
            <v>2677</v>
          </cell>
          <cell r="Q53">
            <v>2686.9763625941528</v>
          </cell>
        </row>
        <row r="54">
          <cell r="F54">
            <v>45561</v>
          </cell>
          <cell r="H54">
            <v>2694.9</v>
          </cell>
          <cell r="I54">
            <v>2684.7</v>
          </cell>
          <cell r="Q54">
            <v>2694.4594764101703</v>
          </cell>
        </row>
        <row r="55">
          <cell r="F55">
            <v>45562</v>
          </cell>
          <cell r="H55">
            <v>2668.1</v>
          </cell>
          <cell r="I55">
            <v>2694.9</v>
          </cell>
          <cell r="Q55">
            <v>2704.7014484055803</v>
          </cell>
        </row>
        <row r="56">
          <cell r="F56">
            <v>45565</v>
          </cell>
          <cell r="H56">
            <v>2659.4</v>
          </cell>
          <cell r="I56">
            <v>2668.1</v>
          </cell>
          <cell r="Q56">
            <v>2674.4141531507275</v>
          </cell>
        </row>
        <row r="57">
          <cell r="F57">
            <v>45566</v>
          </cell>
          <cell r="H57">
            <v>2690.3</v>
          </cell>
          <cell r="I57">
            <v>2659.4</v>
          </cell>
          <cell r="Q57">
            <v>2664.2836418644533</v>
          </cell>
        </row>
        <row r="58">
          <cell r="F58">
            <v>45567</v>
          </cell>
          <cell r="H58">
            <v>2669.7</v>
          </cell>
          <cell r="I58">
            <v>2690.3</v>
          </cell>
          <cell r="Q58">
            <v>2697.6624159629346</v>
          </cell>
        </row>
        <row r="59">
          <cell r="F59">
            <v>45568</v>
          </cell>
          <cell r="H59">
            <v>2679.2</v>
          </cell>
          <cell r="I59">
            <v>2669.7</v>
          </cell>
          <cell r="Q59">
            <v>2674.3982262996942</v>
          </cell>
        </row>
        <row r="60">
          <cell r="F60">
            <v>45569</v>
          </cell>
          <cell r="H60">
            <v>2667.8</v>
          </cell>
          <cell r="I60">
            <v>2679.2</v>
          </cell>
          <cell r="Q60">
            <v>2684.3557273923943</v>
          </cell>
        </row>
        <row r="61">
          <cell r="F61">
            <v>45572</v>
          </cell>
          <cell r="H61">
            <v>2666</v>
          </cell>
          <cell r="I61">
            <v>2667.8</v>
          </cell>
          <cell r="Q61">
            <v>2671.3783387345366</v>
          </cell>
        </row>
        <row r="62">
          <cell r="F62">
            <v>45573</v>
          </cell>
          <cell r="H62">
            <v>2635.4</v>
          </cell>
          <cell r="I62">
            <v>2666</v>
          </cell>
          <cell r="Q62">
            <v>2669.0659039549041</v>
          </cell>
        </row>
        <row r="63">
          <cell r="F63">
            <v>45574</v>
          </cell>
          <cell r="H63">
            <v>2626</v>
          </cell>
          <cell r="I63">
            <v>2635.4</v>
          </cell>
          <cell r="Q63">
            <v>2635.2583000969553</v>
          </cell>
        </row>
        <row r="64">
          <cell r="F64">
            <v>45575</v>
          </cell>
          <cell r="H64">
            <v>2639.3</v>
          </cell>
          <cell r="I64">
            <v>2626</v>
          </cell>
          <cell r="Q64">
            <v>2624.9761922186453</v>
          </cell>
        </row>
        <row r="65">
          <cell r="F65">
            <v>45576</v>
          </cell>
          <cell r="H65">
            <v>2676.3</v>
          </cell>
          <cell r="I65">
            <v>2639.3</v>
          </cell>
          <cell r="Q65">
            <v>2639.6409291097607</v>
          </cell>
        </row>
        <row r="66">
          <cell r="F66">
            <v>45579</v>
          </cell>
          <cell r="H66">
            <v>2665.6</v>
          </cell>
          <cell r="I66">
            <v>2676.3</v>
          </cell>
          <cell r="Q66">
            <v>2680.1337144920831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3.bin"/><Relationship Id="rId12" Type="http://schemas.openxmlformats.org/officeDocument/2006/relationships/ctrlProp" Target="../ctrlProps/ctrlProp2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11" Type="http://schemas.openxmlformats.org/officeDocument/2006/relationships/ctrlProp" Target="../ctrlProps/ctrlProp1.xml"/><Relationship Id="rId5" Type="http://schemas.openxmlformats.org/officeDocument/2006/relationships/oleObject" Target="../embeddings/oleObject2.bin"/><Relationship Id="rId10" Type="http://schemas.openxmlformats.org/officeDocument/2006/relationships/image" Target="../media/image4.emf"/><Relationship Id="rId4" Type="http://schemas.openxmlformats.org/officeDocument/2006/relationships/image" Target="../media/image1.emf"/><Relationship Id="rId9" Type="http://schemas.openxmlformats.org/officeDocument/2006/relationships/oleObject" Target="../embeddings/oleObject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oleObject" Target="../embeddings/oleObject5.bin"/><Relationship Id="rId7" Type="http://schemas.openxmlformats.org/officeDocument/2006/relationships/oleObject" Target="../embeddings/oleObject7.bin"/><Relationship Id="rId12" Type="http://schemas.openxmlformats.org/officeDocument/2006/relationships/image" Target="../media/image4.emf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image" Target="../media/image1.emf"/><Relationship Id="rId11" Type="http://schemas.openxmlformats.org/officeDocument/2006/relationships/oleObject" Target="../embeddings/oleObject9.bin"/><Relationship Id="rId5" Type="http://schemas.openxmlformats.org/officeDocument/2006/relationships/oleObject" Target="../embeddings/oleObject6.bin"/><Relationship Id="rId10" Type="http://schemas.openxmlformats.org/officeDocument/2006/relationships/image" Target="../media/image3.emf"/><Relationship Id="rId4" Type="http://schemas.openxmlformats.org/officeDocument/2006/relationships/image" Target="../media/image5.emf"/><Relationship Id="rId9" Type="http://schemas.openxmlformats.org/officeDocument/2006/relationships/oleObject" Target="../embeddings/oleObject8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oleObject" Target="../embeddings/oleObject10.bin"/><Relationship Id="rId7" Type="http://schemas.openxmlformats.org/officeDocument/2006/relationships/oleObject" Target="../embeddings/oleObject12.bin"/><Relationship Id="rId12" Type="http://schemas.openxmlformats.org/officeDocument/2006/relationships/image" Target="../media/image4.emf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6" Type="http://schemas.openxmlformats.org/officeDocument/2006/relationships/image" Target="../media/image1.emf"/><Relationship Id="rId11" Type="http://schemas.openxmlformats.org/officeDocument/2006/relationships/oleObject" Target="../embeddings/oleObject14.bin"/><Relationship Id="rId5" Type="http://schemas.openxmlformats.org/officeDocument/2006/relationships/oleObject" Target="../embeddings/oleObject11.bin"/><Relationship Id="rId10" Type="http://schemas.openxmlformats.org/officeDocument/2006/relationships/image" Target="../media/image3.emf"/><Relationship Id="rId4" Type="http://schemas.openxmlformats.org/officeDocument/2006/relationships/image" Target="../media/image5.emf"/><Relationship Id="rId9" Type="http://schemas.openxmlformats.org/officeDocument/2006/relationships/oleObject" Target="../embeddings/oleObject1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01065-4B44-4F30-9BFF-1C224650FE07}">
  <dimension ref="A1:AE210"/>
  <sheetViews>
    <sheetView tabSelected="1" zoomScale="50" zoomScaleNormal="50" workbookViewId="0">
      <selection activeCell="B8" sqref="B8"/>
    </sheetView>
  </sheetViews>
  <sheetFormatPr defaultColWidth="11" defaultRowHeight="15.75" x14ac:dyDescent="0.25"/>
  <cols>
    <col min="8" max="8" width="18.875" bestFit="1" customWidth="1"/>
    <col min="10" max="10" width="13.875" bestFit="1" customWidth="1"/>
    <col min="11" max="11" width="12.5" bestFit="1" customWidth="1"/>
    <col min="14" max="14" width="9.875" customWidth="1"/>
    <col min="15" max="15" width="18.875" bestFit="1" customWidth="1"/>
    <col min="17" max="17" width="13.875" bestFit="1" customWidth="1"/>
    <col min="18" max="18" width="12.5" bestFit="1" customWidth="1"/>
    <col min="20" max="20" width="14" bestFit="1" customWidth="1"/>
    <col min="21" max="21" width="10.625" customWidth="1"/>
    <col min="22" max="22" width="13.875" bestFit="1" customWidth="1"/>
    <col min="25" max="25" width="13.5" bestFit="1" customWidth="1"/>
    <col min="27" max="27" width="15.375" bestFit="1" customWidth="1"/>
    <col min="29" max="29" width="13.875" bestFit="1" customWidth="1"/>
    <col min="30" max="30" width="12.5" bestFit="1" customWidth="1"/>
  </cols>
  <sheetData>
    <row r="1" spans="1:31" x14ac:dyDescent="0.25">
      <c r="N1" s="1"/>
    </row>
    <row r="2" spans="1:31" x14ac:dyDescent="0.25">
      <c r="A2" s="2" t="s">
        <v>0</v>
      </c>
      <c r="B2" s="3">
        <v>3</v>
      </c>
      <c r="C2" s="3">
        <v>5</v>
      </c>
      <c r="H2" s="4" t="str">
        <f>"OUTPUTS M.A.("&amp;$B$2&amp;")"</f>
        <v>OUTPUTS M.A.(3)</v>
      </c>
      <c r="I2" s="5" t="s">
        <v>1</v>
      </c>
      <c r="J2" s="6" cm="1">
        <f t="array" aca="1" ref="J2" ca="1">AVERAGE(_xlfn._xlws.FILTER(J12:J100,J12:J100&lt;&gt;""))</f>
        <v>21.290476190476166</v>
      </c>
      <c r="N2" s="1"/>
      <c r="O2" s="4" t="str">
        <f>"OUTPUTS M.A.("&amp;$C$2&amp;")"</f>
        <v>OUTPUTS M.A.(5)</v>
      </c>
      <c r="P2" s="5" t="s">
        <v>1</v>
      </c>
      <c r="Q2" s="6" cm="1">
        <f t="array" aca="1" ref="Q2" ca="1">AVERAGE(_xlfn._xlws.FILTER(Q12:Q100,Q12:Q100&lt;&gt;""))</f>
        <v>23.368936170212759</v>
      </c>
    </row>
    <row r="3" spans="1:31" x14ac:dyDescent="0.25">
      <c r="I3" s="5" t="s">
        <v>2</v>
      </c>
      <c r="J3" s="7" cm="1">
        <f t="array" aca="1" ref="J3" ca="1">AVERAGE(_xlfn._xlws.FILTER(L12:L100,L12:L100&lt;&gt;""))</f>
        <v>8.2570485013694662E-3</v>
      </c>
      <c r="N3" s="1"/>
      <c r="P3" s="5" t="s">
        <v>2</v>
      </c>
      <c r="Q3" s="7" cm="1">
        <f t="array" aca="1" ref="Q3" ca="1">AVERAGE(_xlfn._xlws.FILTER(S12:S100,S12:S100&lt;&gt;""))</f>
        <v>9.020247356647219E-3</v>
      </c>
    </row>
    <row r="4" spans="1:31" x14ac:dyDescent="0.25">
      <c r="I4" s="5" t="s">
        <v>3</v>
      </c>
      <c r="J4" s="6" cm="1">
        <f t="array" aca="1" ref="J4" ca="1">AVERAGE(_xlfn._xlws.FILTER(I12:I100,I12:I100&lt;&gt;""))</f>
        <v>8.4020408163264992</v>
      </c>
      <c r="N4" s="1"/>
      <c r="P4" s="5" t="s">
        <v>3</v>
      </c>
      <c r="Q4" s="6" cm="1">
        <f t="array" aca="1" ref="Q4" ca="1">AVERAGE(_xlfn._xlws.FILTER(P12:P100,P12:P100&lt;&gt;""))</f>
        <v>13.602127659574403</v>
      </c>
    </row>
    <row r="5" spans="1:31" x14ac:dyDescent="0.25">
      <c r="I5" s="5" t="s">
        <v>4</v>
      </c>
      <c r="J5" s="6" cm="1">
        <f t="array" aca="1" ref="J5" ca="1">AVERAGE(_xlfn._xlws.FILTER(K12:K100,K12:K100&lt;&gt;""))</f>
        <v>639.91136054421872</v>
      </c>
      <c r="N5" s="1"/>
      <c r="P5" s="5" t="s">
        <v>4</v>
      </c>
      <c r="Q5" s="6" cm="1">
        <f t="array" aca="1" ref="Q5" ca="1">AVERAGE(_xlfn._xlws.FILTER(R12:R100,R12:R100&lt;&gt;""))</f>
        <v>828.21881702127746</v>
      </c>
    </row>
    <row r="6" spans="1:31" x14ac:dyDescent="0.25">
      <c r="N6" s="1"/>
    </row>
    <row r="7" spans="1:31" x14ac:dyDescent="0.25">
      <c r="M7" s="8"/>
      <c r="N7" s="1"/>
    </row>
    <row r="8" spans="1:31" x14ac:dyDescent="0.25">
      <c r="N8" s="1"/>
    </row>
    <row r="9" spans="1:31" x14ac:dyDescent="0.25">
      <c r="A9" s="9" t="s">
        <v>5</v>
      </c>
      <c r="B9" s="9"/>
      <c r="C9" s="9"/>
      <c r="E9" s="9" t="s">
        <v>6</v>
      </c>
      <c r="F9" s="9"/>
      <c r="G9" s="9"/>
      <c r="N9" s="1"/>
    </row>
    <row r="10" spans="1:31" x14ac:dyDescent="0.25">
      <c r="A10" s="10"/>
      <c r="B10" s="10"/>
      <c r="C10" s="10"/>
      <c r="E10" s="10"/>
      <c r="F10" s="10"/>
      <c r="G10" s="10"/>
      <c r="H10" s="11" t="str">
        <f>"MOVING AVERAGE(" &amp; $B$2 &amp; ")"</f>
        <v>MOVING AVERAGE(3)</v>
      </c>
      <c r="I10" s="11"/>
      <c r="J10" s="11"/>
      <c r="K10" s="11"/>
      <c r="L10" s="11"/>
      <c r="M10" s="55" t="s">
        <v>28</v>
      </c>
      <c r="N10" s="57" t="s">
        <v>14</v>
      </c>
      <c r="O10" s="12" t="str">
        <f>"MOVING AVERAGE(" &amp; $C$2 &amp; ")"</f>
        <v>MOVING AVERAGE(5)</v>
      </c>
      <c r="P10" s="12"/>
      <c r="Q10" s="12"/>
      <c r="R10" s="12"/>
      <c r="S10" s="12"/>
      <c r="T10" s="56" t="s">
        <v>28</v>
      </c>
      <c r="U10" s="58" t="s">
        <v>14</v>
      </c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25">
      <c r="A11" s="14" t="s">
        <v>7</v>
      </c>
      <c r="B11" s="15" t="s">
        <v>8</v>
      </c>
      <c r="C11" s="16" t="s">
        <v>9</v>
      </c>
      <c r="E11" s="14" t="s">
        <v>7</v>
      </c>
      <c r="F11" s="15" t="s">
        <v>8</v>
      </c>
      <c r="G11" s="16" t="s">
        <v>9</v>
      </c>
      <c r="H11" s="17" t="str">
        <f>"Forecast MA("&amp;$B$2&amp;")"</f>
        <v>Forecast MA(3)</v>
      </c>
      <c r="I11" s="17" t="s">
        <v>10</v>
      </c>
      <c r="J11" s="17" t="s">
        <v>11</v>
      </c>
      <c r="K11" s="17" t="s">
        <v>12</v>
      </c>
      <c r="L11" s="17" t="s">
        <v>13</v>
      </c>
      <c r="M11" s="55"/>
      <c r="N11" s="57"/>
      <c r="O11" s="18" t="str">
        <f>"Forecast MA("&amp;$C$2&amp;")"</f>
        <v>Forecast MA(5)</v>
      </c>
      <c r="P11" s="18" t="s">
        <v>10</v>
      </c>
      <c r="Q11" s="18" t="s">
        <v>11</v>
      </c>
      <c r="R11" s="18" t="s">
        <v>12</v>
      </c>
      <c r="S11" s="18" t="s">
        <v>13</v>
      </c>
      <c r="T11" s="56"/>
      <c r="U11" s="58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25">
      <c r="A12" s="19">
        <v>45215</v>
      </c>
      <c r="B12" s="20">
        <v>1</v>
      </c>
      <c r="C12" s="21">
        <v>1934.3</v>
      </c>
      <c r="E12" s="22">
        <v>45505</v>
      </c>
      <c r="F12" s="23">
        <v>200</v>
      </c>
      <c r="G12" s="24">
        <v>2480.8000000000002</v>
      </c>
      <c r="H12" s="25" t="str">
        <f ca="1">IF(COUNTA($G$11:G11)&lt;=$B$2,"",AVERAGE(OFFSET(G11,0,0,-$B$2)))</f>
        <v/>
      </c>
      <c r="I12" s="25" t="str">
        <f>IF(COUNTA($G$11:G11)&lt;=$B$2,"",G12-H12)</f>
        <v/>
      </c>
      <c r="J12" s="25" t="str">
        <f>IF(COUNTA($G$11:G11)&lt;=$B$2,"",ABS(I12))</f>
        <v/>
      </c>
      <c r="K12" s="25" t="str">
        <f>IF(COUNTA($G$11:G11)&lt;=$B$2,"",J12^2)</f>
        <v/>
      </c>
      <c r="L12" s="26" t="str">
        <f>IF(COUNTA($G$11:G11)&lt;=$B$2,"",J12/G12)</f>
        <v/>
      </c>
      <c r="M12" s="27"/>
      <c r="N12" s="28"/>
      <c r="O12" s="29" t="str">
        <f ca="1">IF(COUNTA($G$11:G11)&lt;=$C$2,"",AVERAGE(OFFSET(G11,0,0,-$C$2)))</f>
        <v/>
      </c>
      <c r="P12" s="29" t="str">
        <f>IF(COUNTA($G$11:G11)&lt;=$C$2,"",G12-O12)</f>
        <v/>
      </c>
      <c r="Q12" s="29" t="str">
        <f>IF(COUNTA($G$11:G11)&lt;=$C$2,"",ABS(P12))</f>
        <v/>
      </c>
      <c r="R12" s="29" t="str">
        <f>IF(COUNTA($G$11:G11)&lt;=$C$2,"",Q12^2)</f>
        <v/>
      </c>
      <c r="S12" s="30" t="str">
        <f>IF(COUNTA($G$11:G11)&lt;=$C$2,"",Q12/G12)</f>
        <v/>
      </c>
      <c r="T12" s="31"/>
      <c r="U12" s="29"/>
    </row>
    <row r="13" spans="1:31" x14ac:dyDescent="0.25">
      <c r="A13" s="22">
        <v>45216</v>
      </c>
      <c r="B13" s="23">
        <v>2</v>
      </c>
      <c r="C13" s="32">
        <v>1935.7</v>
      </c>
      <c r="E13" s="19">
        <v>45506</v>
      </c>
      <c r="F13" s="20">
        <v>201</v>
      </c>
      <c r="G13" s="33">
        <v>2469.8000000000002</v>
      </c>
      <c r="H13" s="25" t="str">
        <f ca="1">IF(COUNTA($G$11:G12)&lt;=$B$2,"",AVERAGE(OFFSET(G12,0,0,-$B$2)))</f>
        <v/>
      </c>
      <c r="I13" s="25" t="str">
        <f>IF(COUNTA($G$11:G12)&lt;=$B$2,"",G13-H13)</f>
        <v/>
      </c>
      <c r="J13" s="25" t="str">
        <f>IF(COUNTA($G$11:G12)&lt;=$B$2,"",ABS(I13))</f>
        <v/>
      </c>
      <c r="K13" s="25" t="str">
        <f>IF(COUNTA($G$11:G12)&lt;=$B$2,"",J13^2)</f>
        <v/>
      </c>
      <c r="L13" s="26" t="str">
        <f>IF(COUNTA($G$11:G12)&lt;=$B$2,"",J13/G13)</f>
        <v/>
      </c>
      <c r="M13" s="27"/>
      <c r="N13" s="28" t="e">
        <v>#N/A</v>
      </c>
      <c r="O13" s="29" t="str">
        <f ca="1">IF(COUNTA($G$11:G12)&lt;=$C$2,"",AVERAGE(OFFSET(G12,0,0,-$C$2)))</f>
        <v/>
      </c>
      <c r="P13" s="29" t="str">
        <f>IF(COUNTA($G$11:G12)&lt;=$C$2,"",G13-O13)</f>
        <v/>
      </c>
      <c r="Q13" s="29" t="str">
        <f>IF(COUNTA($G$11:G12)&lt;=$C$2,"",ABS(P13))</f>
        <v/>
      </c>
      <c r="R13" s="29" t="str">
        <f>IF(COUNTA($G$11:G12)&lt;=$C$2,"",Q13^2)</f>
        <v/>
      </c>
      <c r="S13" s="30" t="str">
        <f>IF(COUNTA($G$11:G12)&lt;=$C$2,"",Q13/G13)</f>
        <v/>
      </c>
      <c r="T13" s="31"/>
      <c r="U13" s="29" t="e">
        <v>#N/A</v>
      </c>
    </row>
    <row r="14" spans="1:31" x14ac:dyDescent="0.25">
      <c r="A14" s="19">
        <v>45217</v>
      </c>
      <c r="B14" s="20">
        <v>3</v>
      </c>
      <c r="C14" s="21">
        <v>1968.3</v>
      </c>
      <c r="E14" s="22">
        <v>45509</v>
      </c>
      <c r="F14" s="23">
        <v>202</v>
      </c>
      <c r="G14" s="24">
        <v>2444.4</v>
      </c>
      <c r="H14" s="25" t="str">
        <f ca="1">IF(COUNTA($G$11:G13)&lt;=$B$2,"",AVERAGE(OFFSET(G13,0,0,-$B$2)))</f>
        <v/>
      </c>
      <c r="I14" s="25" t="str">
        <f>IF(COUNTA($G$11:G13)&lt;=$B$2,"",G14-H14)</f>
        <v/>
      </c>
      <c r="J14" s="25" t="str">
        <f>IF(COUNTA($G$11:G13)&lt;=$B$2,"",ABS(I14))</f>
        <v/>
      </c>
      <c r="K14" s="25" t="str">
        <f>IF(COUNTA($G$11:G13)&lt;=$B$2,"",J14^2)</f>
        <v/>
      </c>
      <c r="L14" s="26" t="str">
        <f>IF(COUNTA($G$11:G13)&lt;=$B$2,"",J14/G14)</f>
        <v/>
      </c>
      <c r="M14" s="27"/>
      <c r="N14" s="28" t="e">
        <v>#N/A</v>
      </c>
      <c r="O14" s="29" t="str">
        <f ca="1">IF(COUNTA($G$11:G13)&lt;=$C$2,"",AVERAGE(OFFSET(G13,0,0,-$C$2)))</f>
        <v/>
      </c>
      <c r="P14" s="29" t="str">
        <f>IF(COUNTA($G$11:G13)&lt;=$C$2,"",G14-O14)</f>
        <v/>
      </c>
      <c r="Q14" s="29" t="str">
        <f>IF(COUNTA($G$11:G13)&lt;=$C$2,"",ABS(P14))</f>
        <v/>
      </c>
      <c r="R14" s="29" t="str">
        <f>IF(COUNTA($G$11:G13)&lt;=$C$2,"",Q14^2)</f>
        <v/>
      </c>
      <c r="S14" s="30" t="str">
        <f>IF(COUNTA($G$11:G13)&lt;=$C$2,"",Q14/G14)</f>
        <v/>
      </c>
      <c r="T14" s="31"/>
      <c r="U14" s="29" t="e">
        <v>#N/A</v>
      </c>
    </row>
    <row r="15" spans="1:31" x14ac:dyDescent="0.25">
      <c r="A15" s="22">
        <v>45218</v>
      </c>
      <c r="B15" s="23">
        <v>4</v>
      </c>
      <c r="C15" s="32">
        <v>1980.5</v>
      </c>
      <c r="E15" s="19">
        <v>45510</v>
      </c>
      <c r="F15" s="20">
        <v>203</v>
      </c>
      <c r="G15" s="33">
        <v>2431.6</v>
      </c>
      <c r="H15" s="34">
        <f ca="1">IF(COUNTA($G$11:G14)&lt;=$B$2,"",AVERAGE(OFFSET(G14,0,0,-$B$2)))</f>
        <v>2465</v>
      </c>
      <c r="I15" s="34">
        <f ca="1">IF(COUNTA($G$11:G14)&lt;=$B$2,"",G15-H15)</f>
        <v>-33.400000000000091</v>
      </c>
      <c r="J15" s="34">
        <f ca="1">IF(COUNTA($G$11:G14)&lt;=$B$2,"",ABS(I15))</f>
        <v>33.400000000000091</v>
      </c>
      <c r="K15" s="34">
        <f ca="1">IF(COUNTA($G$11:G14)&lt;=$B$2,"",J15^2)</f>
        <v>1115.5600000000061</v>
      </c>
      <c r="L15" s="26">
        <f ca="1">IF(COUNTA($G$11:G14)&lt;=$B$2,"",J15/G15)</f>
        <v>1.3735811811153189E-2</v>
      </c>
      <c r="M15" s="35">
        <f>AVERAGE(G12:G14)</f>
        <v>2465</v>
      </c>
      <c r="N15" s="36">
        <f t="shared" ref="N15:N63" si="0">AVERAGE(G12:G14)</f>
        <v>2465</v>
      </c>
      <c r="O15" s="29" t="str">
        <f ca="1">IF(COUNTA($G$11:G14)&lt;=$C$2,"",AVERAGE(OFFSET(G14,0,0,-$C$2)))</f>
        <v/>
      </c>
      <c r="P15" s="29" t="str">
        <f>IF(COUNTA($G$11:G14)&lt;=$C$2,"",G15-O15)</f>
        <v/>
      </c>
      <c r="Q15" s="29" t="str">
        <f>IF(COUNTA($G$11:G14)&lt;=$C$2,"",ABS(P15))</f>
        <v/>
      </c>
      <c r="R15" s="29" t="str">
        <f>IF(COUNTA($G$11:G14)&lt;=$C$2,"",Q15^2)</f>
        <v/>
      </c>
      <c r="S15" s="30" t="str">
        <f>IF(COUNTA($G$11:G14)&lt;=$C$2,"",Q15/G15)</f>
        <v/>
      </c>
      <c r="T15" s="31"/>
      <c r="U15" s="29" t="e">
        <v>#N/A</v>
      </c>
    </row>
    <row r="16" spans="1:31" x14ac:dyDescent="0.25">
      <c r="A16" s="19">
        <v>45219</v>
      </c>
      <c r="B16" s="20">
        <v>5</v>
      </c>
      <c r="C16" s="21">
        <v>1994.4</v>
      </c>
      <c r="E16" s="22">
        <v>45511</v>
      </c>
      <c r="F16" s="23">
        <v>204</v>
      </c>
      <c r="G16" s="24">
        <v>2432.4</v>
      </c>
      <c r="H16" s="34">
        <f ca="1">IF(COUNTA($G$11:G15)&lt;=$B$2,"",AVERAGE(OFFSET(G15,0,0,-$B$2)))</f>
        <v>2448.6000000000004</v>
      </c>
      <c r="I16" s="34">
        <f ca="1">IF(COUNTA($G$11:G15)&lt;=$B$2,"",G16-H16)</f>
        <v>-16.200000000000273</v>
      </c>
      <c r="J16" s="34">
        <f ca="1">IF(COUNTA($G$11:G15)&lt;=$B$2,"",ABS(I16))</f>
        <v>16.200000000000273</v>
      </c>
      <c r="K16" s="34">
        <f ca="1">IF(COUNTA($G$11:G15)&lt;=$B$2,"",J16^2)</f>
        <v>262.44000000000887</v>
      </c>
      <c r="L16" s="26">
        <f ca="1">IF(COUNTA($G$11:G15)&lt;=$B$2,"",J16/G16)</f>
        <v>6.6600888011841275E-3</v>
      </c>
      <c r="M16" s="35">
        <f t="shared" ref="M16:M63" si="1">AVERAGE(G13:G15)</f>
        <v>2448.6000000000004</v>
      </c>
      <c r="N16" s="36">
        <f t="shared" si="0"/>
        <v>2448.6000000000004</v>
      </c>
      <c r="O16" s="29" t="str">
        <f ca="1">IF(COUNTA($G$11:G15)&lt;=$C$2,"",AVERAGE(OFFSET(G15,0,0,-$C$2)))</f>
        <v/>
      </c>
      <c r="P16" s="29" t="str">
        <f>IF(COUNTA($G$11:G15)&lt;=$C$2,"",G16-O16)</f>
        <v/>
      </c>
      <c r="Q16" s="29" t="str">
        <f>IF(COUNTA($G$11:G15)&lt;=$C$2,"",ABS(P16))</f>
        <v/>
      </c>
      <c r="R16" s="29" t="str">
        <f>IF(COUNTA($G$11:G15)&lt;=$C$2,"",Q16^2)</f>
        <v/>
      </c>
      <c r="S16" s="30" t="str">
        <f>IF(COUNTA($G$11:G15)&lt;=$C$2,"",Q16/G16)</f>
        <v/>
      </c>
      <c r="T16" s="31"/>
      <c r="U16" s="29" t="e">
        <v>#N/A</v>
      </c>
    </row>
    <row r="17" spans="1:21" x14ac:dyDescent="0.25">
      <c r="A17" s="22">
        <v>45222</v>
      </c>
      <c r="B17" s="23">
        <v>6</v>
      </c>
      <c r="C17" s="32">
        <v>1987.8</v>
      </c>
      <c r="E17" s="19">
        <v>45512</v>
      </c>
      <c r="F17" s="20">
        <v>205</v>
      </c>
      <c r="G17" s="33">
        <v>2463.3000000000002</v>
      </c>
      <c r="H17" s="34">
        <f ca="1">IF(COUNTA($G$11:G16)&lt;=$B$2,"",AVERAGE(OFFSET(G16,0,0,-$B$2)))</f>
        <v>2436.1333333333332</v>
      </c>
      <c r="I17" s="34">
        <f ca="1">IF(COUNTA($G$11:G16)&lt;=$B$2,"",G17-H17)</f>
        <v>27.16666666666697</v>
      </c>
      <c r="J17" s="34">
        <f ca="1">IF(COUNTA($G$11:G16)&lt;=$B$2,"",ABS(I17))</f>
        <v>27.16666666666697</v>
      </c>
      <c r="K17" s="34">
        <f ca="1">IF(COUNTA($G$11:G16)&lt;=$B$2,"",J17^2)</f>
        <v>738.0277777777942</v>
      </c>
      <c r="L17" s="26">
        <f ca="1">IF(COUNTA($G$11:G16)&lt;=$B$2,"",J17/G17)</f>
        <v>1.1028566015778415E-2</v>
      </c>
      <c r="M17" s="35">
        <f t="shared" si="1"/>
        <v>2436.1333333333332</v>
      </c>
      <c r="N17" s="36">
        <f t="shared" si="0"/>
        <v>2436.1333333333332</v>
      </c>
      <c r="O17" s="29">
        <f ca="1">IF(COUNTA($G$11:G16)&lt;=$C$2,"",AVERAGE(OFFSET(G16,0,0,-$C$2)))</f>
        <v>2451.8000000000002</v>
      </c>
      <c r="P17" s="29">
        <f ca="1">IF(COUNTA($G$11:G16)&lt;=$C$2,"",G17-O17)</f>
        <v>11.5</v>
      </c>
      <c r="Q17" s="29">
        <f ca="1">IF(COUNTA($G$11:G16)&lt;=$C$2,"",ABS(P17))</f>
        <v>11.5</v>
      </c>
      <c r="R17" s="37">
        <f ca="1">IF(COUNTA($G$11:G16)&lt;=$C$2,"",Q17^2)</f>
        <v>132.25</v>
      </c>
      <c r="S17" s="30">
        <f ca="1">IF(COUNTA($G$11:G16)&lt;=$C$2,"",Q17/G17)</f>
        <v>4.6685340802987861E-3</v>
      </c>
      <c r="T17" s="38">
        <f>AVERAGE(G12:G16)</f>
        <v>2451.8000000000002</v>
      </c>
      <c r="U17" s="37">
        <f t="shared" ref="U17:U63" si="2">AVERAGE(G12:G16)</f>
        <v>2451.8000000000002</v>
      </c>
    </row>
    <row r="18" spans="1:21" x14ac:dyDescent="0.25">
      <c r="A18" s="19">
        <v>45223</v>
      </c>
      <c r="B18" s="20">
        <v>7</v>
      </c>
      <c r="C18" s="21">
        <v>1986.1</v>
      </c>
      <c r="E18" s="22">
        <v>45513</v>
      </c>
      <c r="F18" s="23">
        <v>206</v>
      </c>
      <c r="G18" s="24">
        <v>2473.4</v>
      </c>
      <c r="H18" s="34">
        <f ca="1">IF(COUNTA($G$11:G17)&lt;=$B$2,"",AVERAGE(OFFSET(G17,0,0,-$B$2)))</f>
        <v>2442.4333333333334</v>
      </c>
      <c r="I18" s="34">
        <f ca="1">IF(COUNTA($G$11:G17)&lt;=$B$2,"",G18-H18)</f>
        <v>30.966666666666697</v>
      </c>
      <c r="J18" s="34">
        <f ca="1">IF(COUNTA($G$11:G17)&lt;=$B$2,"",ABS(I18))</f>
        <v>30.966666666666697</v>
      </c>
      <c r="K18" s="34">
        <f ca="1">IF(COUNTA($G$11:G17)&lt;=$B$2,"",J18^2)</f>
        <v>958.93444444444629</v>
      </c>
      <c r="L18" s="26">
        <f ca="1">IF(COUNTA($G$11:G17)&lt;=$B$2,"",J18/G18)</f>
        <v>1.2519878170399731E-2</v>
      </c>
      <c r="M18" s="35">
        <f t="shared" si="1"/>
        <v>2442.4333333333334</v>
      </c>
      <c r="N18" s="36">
        <f t="shared" si="0"/>
        <v>2442.4333333333334</v>
      </c>
      <c r="O18" s="29">
        <f ca="1">IF(COUNTA($G$11:G17)&lt;=$C$2,"",AVERAGE(OFFSET(G17,0,0,-$C$2)))</f>
        <v>2448.3000000000002</v>
      </c>
      <c r="P18" s="29">
        <f ca="1">IF(COUNTA($G$11:G17)&lt;=$C$2,"",G18-O18)</f>
        <v>25.099999999999909</v>
      </c>
      <c r="Q18" s="29">
        <f ca="1">IF(COUNTA($G$11:G17)&lt;=$C$2,"",ABS(P18))</f>
        <v>25.099999999999909</v>
      </c>
      <c r="R18" s="37">
        <f ca="1">IF(COUNTA($G$11:G17)&lt;=$C$2,"",Q18^2)</f>
        <v>630.00999999999544</v>
      </c>
      <c r="S18" s="30">
        <f ca="1">IF(COUNTA($G$11:G17)&lt;=$C$2,"",Q18/G18)</f>
        <v>1.0147974448128046E-2</v>
      </c>
      <c r="T18" s="38">
        <f t="shared" ref="T18:T63" si="3">AVERAGE(G13:G17)</f>
        <v>2448.3000000000002</v>
      </c>
      <c r="U18" s="37">
        <f t="shared" si="2"/>
        <v>2448.3000000000002</v>
      </c>
    </row>
    <row r="19" spans="1:21" x14ac:dyDescent="0.25">
      <c r="A19" s="22">
        <v>45224</v>
      </c>
      <c r="B19" s="23">
        <v>8</v>
      </c>
      <c r="C19" s="32">
        <v>1994.9</v>
      </c>
      <c r="E19" s="19">
        <v>45516</v>
      </c>
      <c r="F19" s="20">
        <v>207</v>
      </c>
      <c r="G19" s="33">
        <v>2504</v>
      </c>
      <c r="H19" s="34">
        <f ca="1">IF(COUNTA($G$11:G18)&lt;=$B$2,"",AVERAGE(OFFSET(G18,0,0,-$B$2)))</f>
        <v>2456.3666666666668</v>
      </c>
      <c r="I19" s="34">
        <f ca="1">IF(COUNTA($G$11:G18)&lt;=$B$2,"",G19-H19)</f>
        <v>47.633333333333212</v>
      </c>
      <c r="J19" s="34">
        <f ca="1">IF(COUNTA($G$11:G18)&lt;=$B$2,"",ABS(I19))</f>
        <v>47.633333333333212</v>
      </c>
      <c r="K19" s="34">
        <f ca="1">IF(COUNTA($G$11:G18)&lt;=$B$2,"",J19^2)</f>
        <v>2268.9344444444328</v>
      </c>
      <c r="L19" s="26">
        <f ca="1">IF(COUNTA($G$11:G18)&lt;=$B$2,"",J19/G19)</f>
        <v>1.90228966986155E-2</v>
      </c>
      <c r="M19" s="35">
        <f t="shared" si="1"/>
        <v>2456.3666666666668</v>
      </c>
      <c r="N19" s="36">
        <f t="shared" si="0"/>
        <v>2456.3666666666668</v>
      </c>
      <c r="O19" s="29">
        <f ca="1">IF(COUNTA($G$11:G18)&lt;=$C$2,"",AVERAGE(OFFSET(G18,0,0,-$C$2)))</f>
        <v>2449.02</v>
      </c>
      <c r="P19" s="29">
        <f ca="1">IF(COUNTA($G$11:G18)&lt;=$C$2,"",G19-O19)</f>
        <v>54.980000000000018</v>
      </c>
      <c r="Q19" s="29">
        <f ca="1">IF(COUNTA($G$11:G18)&lt;=$C$2,"",ABS(P19))</f>
        <v>54.980000000000018</v>
      </c>
      <c r="R19" s="37">
        <f ca="1">IF(COUNTA($G$11:G18)&lt;=$C$2,"",Q19^2)</f>
        <v>3022.8004000000019</v>
      </c>
      <c r="S19" s="30">
        <f ca="1">IF(COUNTA($G$11:G18)&lt;=$C$2,"",Q19/G19)</f>
        <v>2.195686900958467E-2</v>
      </c>
      <c r="T19" s="38">
        <f t="shared" si="3"/>
        <v>2449.02</v>
      </c>
      <c r="U19" s="37">
        <f t="shared" si="2"/>
        <v>2449.02</v>
      </c>
    </row>
    <row r="20" spans="1:21" x14ac:dyDescent="0.25">
      <c r="A20" s="19">
        <v>45225</v>
      </c>
      <c r="B20" s="20">
        <v>9</v>
      </c>
      <c r="C20" s="21">
        <v>1997.4</v>
      </c>
      <c r="E20" s="22">
        <v>45517</v>
      </c>
      <c r="F20" s="23">
        <v>208</v>
      </c>
      <c r="G20" s="24">
        <v>2507.8000000000002</v>
      </c>
      <c r="H20" s="34">
        <f ca="1">IF(COUNTA($G$11:G19)&lt;=$B$2,"",AVERAGE(OFFSET(G19,0,0,-$B$2)))</f>
        <v>2480.2333333333336</v>
      </c>
      <c r="I20" s="34">
        <f ca="1">IF(COUNTA($G$11:G19)&lt;=$B$2,"",G20-H20)</f>
        <v>27.566666666666606</v>
      </c>
      <c r="J20" s="34">
        <f ca="1">IF(COUNTA($G$11:G19)&lt;=$B$2,"",ABS(I20))</f>
        <v>27.566666666666606</v>
      </c>
      <c r="K20" s="34">
        <f ca="1">IF(COUNTA($G$11:G19)&lt;=$B$2,"",J20^2)</f>
        <v>759.92111111110773</v>
      </c>
      <c r="L20" s="26">
        <f ca="1">IF(COUNTA($G$11:G19)&lt;=$B$2,"",J20/G20)</f>
        <v>1.0992370470797753E-2</v>
      </c>
      <c r="M20" s="35">
        <f t="shared" si="1"/>
        <v>2480.2333333333336</v>
      </c>
      <c r="N20" s="36">
        <f t="shared" si="0"/>
        <v>2480.2333333333336</v>
      </c>
      <c r="O20" s="29">
        <f ca="1">IF(COUNTA($G$11:G19)&lt;=$C$2,"",AVERAGE(OFFSET(G19,0,0,-$C$2)))</f>
        <v>2460.94</v>
      </c>
      <c r="P20" s="29">
        <f ca="1">IF(COUNTA($G$11:G19)&lt;=$C$2,"",G20-O20)</f>
        <v>46.860000000000127</v>
      </c>
      <c r="Q20" s="29">
        <f ca="1">IF(COUNTA($G$11:G19)&lt;=$C$2,"",ABS(P20))</f>
        <v>46.860000000000127</v>
      </c>
      <c r="R20" s="37">
        <f ca="1">IF(COUNTA($G$11:G19)&lt;=$C$2,"",Q20^2)</f>
        <v>2195.8596000000121</v>
      </c>
      <c r="S20" s="30">
        <f ca="1">IF(COUNTA($G$11:G19)&lt;=$C$2,"",Q20/G20)</f>
        <v>1.8685700614084106E-2</v>
      </c>
      <c r="T20" s="38">
        <f t="shared" si="3"/>
        <v>2460.94</v>
      </c>
      <c r="U20" s="37">
        <f t="shared" si="2"/>
        <v>2460.94</v>
      </c>
    </row>
    <row r="21" spans="1:21" x14ac:dyDescent="0.25">
      <c r="A21" s="22">
        <v>45226</v>
      </c>
      <c r="B21" s="23">
        <v>10</v>
      </c>
      <c r="C21" s="32">
        <v>1998.5</v>
      </c>
      <c r="E21" s="19">
        <v>45518</v>
      </c>
      <c r="F21" s="20">
        <v>209</v>
      </c>
      <c r="G21" s="33">
        <v>2479.6999999999998</v>
      </c>
      <c r="H21" s="34">
        <f ca="1">IF(COUNTA($G$11:G20)&lt;=$B$2,"",AVERAGE(OFFSET(G20,0,0,-$B$2)))</f>
        <v>2495.0666666666666</v>
      </c>
      <c r="I21" s="34">
        <f ca="1">IF(COUNTA($G$11:G20)&lt;=$B$2,"",G21-H21)</f>
        <v>-15.366666666666788</v>
      </c>
      <c r="J21" s="34">
        <f ca="1">IF(COUNTA($G$11:G20)&lt;=$B$2,"",ABS(I21))</f>
        <v>15.366666666666788</v>
      </c>
      <c r="K21" s="34">
        <f ca="1">IF(COUNTA($G$11:G20)&lt;=$B$2,"",J21^2)</f>
        <v>236.13444444444818</v>
      </c>
      <c r="L21" s="26">
        <f ca="1">IF(COUNTA($G$11:G20)&lt;=$B$2,"",J21/G21)</f>
        <v>6.1969861945665962E-3</v>
      </c>
      <c r="M21" s="35">
        <f t="shared" si="1"/>
        <v>2495.0666666666666</v>
      </c>
      <c r="N21" s="36">
        <f t="shared" si="0"/>
        <v>2495.0666666666666</v>
      </c>
      <c r="O21" s="29">
        <f ca="1">IF(COUNTA($G$11:G20)&lt;=$C$2,"",AVERAGE(OFFSET(G20,0,0,-$C$2)))</f>
        <v>2476.1800000000003</v>
      </c>
      <c r="P21" s="29">
        <f ca="1">IF(COUNTA($G$11:G20)&lt;=$C$2,"",G21-O21)</f>
        <v>3.5199999999995271</v>
      </c>
      <c r="Q21" s="29">
        <f ca="1">IF(COUNTA($G$11:G20)&lt;=$C$2,"",ABS(P21))</f>
        <v>3.5199999999995271</v>
      </c>
      <c r="R21" s="37">
        <f ca="1">IF(COUNTA($G$11:G20)&lt;=$C$2,"",Q21^2)</f>
        <v>12.390399999996671</v>
      </c>
      <c r="S21" s="30">
        <f ca="1">IF(COUNTA($G$11:G20)&lt;=$C$2,"",Q21/G21)</f>
        <v>1.419526555631539E-3</v>
      </c>
      <c r="T21" s="38">
        <f t="shared" si="3"/>
        <v>2476.1800000000003</v>
      </c>
      <c r="U21" s="37">
        <f t="shared" si="2"/>
        <v>2476.1800000000003</v>
      </c>
    </row>
    <row r="22" spans="1:21" x14ac:dyDescent="0.25">
      <c r="A22" s="19">
        <v>45229</v>
      </c>
      <c r="B22" s="20">
        <v>11</v>
      </c>
      <c r="C22" s="21">
        <v>2005.6</v>
      </c>
      <c r="E22" s="22">
        <v>45519</v>
      </c>
      <c r="F22" s="23">
        <v>210</v>
      </c>
      <c r="G22" s="24">
        <v>2492.4</v>
      </c>
      <c r="H22" s="34">
        <f ca="1">IF(COUNTA($G$11:G21)&lt;=$B$2,"",AVERAGE(OFFSET(G21,0,0,-$B$2)))</f>
        <v>2497.1666666666665</v>
      </c>
      <c r="I22" s="34">
        <f ca="1">IF(COUNTA($G$11:G21)&lt;=$B$2,"",G22-H22)</f>
        <v>-4.7666666666664241</v>
      </c>
      <c r="J22" s="34">
        <f ca="1">IF(COUNTA($G$11:G21)&lt;=$B$2,"",ABS(I22))</f>
        <v>4.7666666666664241</v>
      </c>
      <c r="K22" s="34">
        <f ca="1">IF(COUNTA($G$11:G21)&lt;=$B$2,"",J22^2)</f>
        <v>22.721111111108797</v>
      </c>
      <c r="L22" s="26">
        <f ca="1">IF(COUNTA($G$11:G21)&lt;=$B$2,"",J22/G22)</f>
        <v>1.9124806077140202E-3</v>
      </c>
      <c r="M22" s="35">
        <f t="shared" si="1"/>
        <v>2497.1666666666665</v>
      </c>
      <c r="N22" s="36">
        <f t="shared" si="0"/>
        <v>2497.1666666666665</v>
      </c>
      <c r="O22" s="29">
        <f ca="1">IF(COUNTA($G$11:G21)&lt;=$C$2,"",AVERAGE(OFFSET(G21,0,0,-$C$2)))</f>
        <v>2485.6400000000003</v>
      </c>
      <c r="P22" s="29">
        <f ca="1">IF(COUNTA($G$11:G21)&lt;=$C$2,"",G22-O22)</f>
        <v>6.7599999999997635</v>
      </c>
      <c r="Q22" s="29">
        <f ca="1">IF(COUNTA($G$11:G21)&lt;=$C$2,"",ABS(P22))</f>
        <v>6.7599999999997635</v>
      </c>
      <c r="R22" s="37">
        <f ca="1">IF(COUNTA($G$11:G21)&lt;=$C$2,"",Q22^2)</f>
        <v>45.697599999996804</v>
      </c>
      <c r="S22" s="30">
        <f ca="1">IF(COUNTA($G$11:G21)&lt;=$C$2,"",Q22/G22)</f>
        <v>2.7122452254853811E-3</v>
      </c>
      <c r="T22" s="38">
        <f t="shared" si="3"/>
        <v>2485.6400000000003</v>
      </c>
      <c r="U22" s="37">
        <f t="shared" si="2"/>
        <v>2485.6400000000003</v>
      </c>
    </row>
    <row r="23" spans="1:21" x14ac:dyDescent="0.25">
      <c r="A23" s="22">
        <v>45230</v>
      </c>
      <c r="B23" s="23">
        <v>12</v>
      </c>
      <c r="C23" s="32">
        <v>1994.3</v>
      </c>
      <c r="E23" s="19">
        <v>45520</v>
      </c>
      <c r="F23" s="20">
        <v>211</v>
      </c>
      <c r="G23" s="33">
        <v>2537.8000000000002</v>
      </c>
      <c r="H23" s="34">
        <f ca="1">IF(COUNTA($G$11:G22)&lt;=$B$2,"",AVERAGE(OFFSET(G22,0,0,-$B$2)))</f>
        <v>2493.2999999999997</v>
      </c>
      <c r="I23" s="34">
        <f ca="1">IF(COUNTA($G$11:G22)&lt;=$B$2,"",G23-H23)</f>
        <v>44.500000000000455</v>
      </c>
      <c r="J23" s="34">
        <f ca="1">IF(COUNTA($G$11:G22)&lt;=$B$2,"",ABS(I23))</f>
        <v>44.500000000000455</v>
      </c>
      <c r="K23" s="34">
        <f ca="1">IF(COUNTA($G$11:G22)&lt;=$B$2,"",J23^2)</f>
        <v>1980.2500000000405</v>
      </c>
      <c r="L23" s="26">
        <f ca="1">IF(COUNTA($G$11:G22)&lt;=$B$2,"",J23/G23)</f>
        <v>1.7534872724407145E-2</v>
      </c>
      <c r="M23" s="35">
        <f t="shared" si="1"/>
        <v>2493.2999999999997</v>
      </c>
      <c r="N23" s="36">
        <f t="shared" si="0"/>
        <v>2493.2999999999997</v>
      </c>
      <c r="O23" s="29">
        <f ca="1">IF(COUNTA($G$11:G22)&lt;=$C$2,"",AVERAGE(OFFSET(G22,0,0,-$C$2)))</f>
        <v>2491.46</v>
      </c>
      <c r="P23" s="29">
        <f ca="1">IF(COUNTA($G$11:G22)&lt;=$C$2,"",G23-O23)</f>
        <v>46.340000000000146</v>
      </c>
      <c r="Q23" s="29">
        <f ca="1">IF(COUNTA($G$11:G22)&lt;=$C$2,"",ABS(P23))</f>
        <v>46.340000000000146</v>
      </c>
      <c r="R23" s="37">
        <f ca="1">IF(COUNTA($G$11:G22)&lt;=$C$2,"",Q23^2)</f>
        <v>2147.3956000000135</v>
      </c>
      <c r="S23" s="30">
        <f ca="1">IF(COUNTA($G$11:G22)&lt;=$C$2,"",Q23/G23)</f>
        <v>1.8259910158404974E-2</v>
      </c>
      <c r="T23" s="38">
        <f t="shared" si="3"/>
        <v>2491.46</v>
      </c>
      <c r="U23" s="37">
        <f t="shared" si="2"/>
        <v>2491.46</v>
      </c>
    </row>
    <row r="24" spans="1:21" x14ac:dyDescent="0.25">
      <c r="A24" s="19">
        <v>45231</v>
      </c>
      <c r="B24" s="20">
        <v>13</v>
      </c>
      <c r="C24" s="21">
        <v>1987.5</v>
      </c>
      <c r="E24" s="22">
        <v>45523</v>
      </c>
      <c r="F24" s="23">
        <v>212</v>
      </c>
      <c r="G24" s="24">
        <v>2541.3000000000002</v>
      </c>
      <c r="H24" s="34">
        <f ca="1">IF(COUNTA($G$11:G23)&lt;=$B$2,"",AVERAGE(OFFSET(G23,0,0,-$B$2)))</f>
        <v>2503.3000000000002</v>
      </c>
      <c r="I24" s="34">
        <f ca="1">IF(COUNTA($G$11:G23)&lt;=$B$2,"",G24-H24)</f>
        <v>38</v>
      </c>
      <c r="J24" s="34">
        <f ca="1">IF(COUNTA($G$11:G23)&lt;=$B$2,"",ABS(I24))</f>
        <v>38</v>
      </c>
      <c r="K24" s="34">
        <f ca="1">IF(COUNTA($G$11:G23)&lt;=$B$2,"",J24^2)</f>
        <v>1444</v>
      </c>
      <c r="L24" s="26">
        <f ca="1">IF(COUNTA($G$11:G23)&lt;=$B$2,"",J24/G24)</f>
        <v>1.4952976822885924E-2</v>
      </c>
      <c r="M24" s="35">
        <f t="shared" si="1"/>
        <v>2503.3000000000002</v>
      </c>
      <c r="N24" s="36">
        <f t="shared" si="0"/>
        <v>2503.3000000000002</v>
      </c>
      <c r="O24" s="29">
        <f ca="1">IF(COUNTA($G$11:G23)&lt;=$C$2,"",AVERAGE(OFFSET(G23,0,0,-$C$2)))</f>
        <v>2504.34</v>
      </c>
      <c r="P24" s="29">
        <f ca="1">IF(COUNTA($G$11:G23)&lt;=$C$2,"",G24-O24)</f>
        <v>36.960000000000036</v>
      </c>
      <c r="Q24" s="29">
        <f ca="1">IF(COUNTA($G$11:G23)&lt;=$C$2,"",ABS(P24))</f>
        <v>36.960000000000036</v>
      </c>
      <c r="R24" s="37">
        <f ca="1">IF(COUNTA($G$11:G23)&lt;=$C$2,"",Q24^2)</f>
        <v>1366.0416000000027</v>
      </c>
      <c r="S24" s="30">
        <f ca="1">IF(COUNTA($G$11:G23)&lt;=$C$2,"",Q24/G24)</f>
        <v>1.4543737457206954E-2</v>
      </c>
      <c r="T24" s="38">
        <f t="shared" si="3"/>
        <v>2504.34</v>
      </c>
      <c r="U24" s="37">
        <f t="shared" si="2"/>
        <v>2504.34</v>
      </c>
    </row>
    <row r="25" spans="1:21" x14ac:dyDescent="0.25">
      <c r="A25" s="22">
        <v>45232</v>
      </c>
      <c r="B25" s="23">
        <v>14</v>
      </c>
      <c r="C25" s="32">
        <v>1993.5</v>
      </c>
      <c r="E25" s="19">
        <v>45524</v>
      </c>
      <c r="F25" s="20">
        <v>213</v>
      </c>
      <c r="G25" s="33">
        <v>2550.6</v>
      </c>
      <c r="H25" s="34">
        <f ca="1">IF(COUNTA($G$11:G24)&lt;=$B$2,"",AVERAGE(OFFSET(G24,0,0,-$B$2)))</f>
        <v>2523.8333333333335</v>
      </c>
      <c r="I25" s="34">
        <f ca="1">IF(COUNTA($G$11:G24)&lt;=$B$2,"",G25-H25)</f>
        <v>26.766666666666424</v>
      </c>
      <c r="J25" s="34">
        <f ca="1">IF(COUNTA($G$11:G24)&lt;=$B$2,"",ABS(I25))</f>
        <v>26.766666666666424</v>
      </c>
      <c r="K25" s="34">
        <f ca="1">IF(COUNTA($G$11:G24)&lt;=$B$2,"",J25^2)</f>
        <v>716.45444444443149</v>
      </c>
      <c r="L25" s="26">
        <f ca="1">IF(COUNTA($G$11:G24)&lt;=$B$2,"",J25/G25)</f>
        <v>1.0494262787840675E-2</v>
      </c>
      <c r="M25" s="35">
        <f t="shared" si="1"/>
        <v>2523.8333333333335</v>
      </c>
      <c r="N25" s="36">
        <f t="shared" si="0"/>
        <v>2523.8333333333335</v>
      </c>
      <c r="O25" s="29">
        <f ca="1">IF(COUNTA($G$11:G24)&lt;=$C$2,"",AVERAGE(OFFSET(G24,0,0,-$C$2)))</f>
        <v>2511.8000000000002</v>
      </c>
      <c r="P25" s="29">
        <f ca="1">IF(COUNTA($G$11:G24)&lt;=$C$2,"",G25-O25)</f>
        <v>38.799999999999727</v>
      </c>
      <c r="Q25" s="29">
        <f ca="1">IF(COUNTA($G$11:G24)&lt;=$C$2,"",ABS(P25))</f>
        <v>38.799999999999727</v>
      </c>
      <c r="R25" s="37">
        <f ca="1">IF(COUNTA($G$11:G24)&lt;=$C$2,"",Q25^2)</f>
        <v>1505.4399999999789</v>
      </c>
      <c r="S25" s="30">
        <f ca="1">IF(COUNTA($G$11:G24)&lt;=$C$2,"",Q25/G25)</f>
        <v>1.5212106955226115E-2</v>
      </c>
      <c r="T25" s="38">
        <f t="shared" si="3"/>
        <v>2511.8000000000002</v>
      </c>
      <c r="U25" s="37">
        <f t="shared" si="2"/>
        <v>2511.8000000000002</v>
      </c>
    </row>
    <row r="26" spans="1:21" x14ac:dyDescent="0.25">
      <c r="A26" s="19">
        <v>45233</v>
      </c>
      <c r="B26" s="20">
        <v>15</v>
      </c>
      <c r="C26" s="21">
        <v>1999.2</v>
      </c>
      <c r="E26" s="22">
        <v>45525</v>
      </c>
      <c r="F26" s="23">
        <v>214</v>
      </c>
      <c r="G26" s="24">
        <v>2547.5</v>
      </c>
      <c r="H26" s="34">
        <f ca="1">IF(COUNTA($G$11:G25)&lt;=$B$2,"",AVERAGE(OFFSET(G25,0,0,-$B$2)))</f>
        <v>2543.2333333333336</v>
      </c>
      <c r="I26" s="34">
        <f ca="1">IF(COUNTA($G$11:G25)&lt;=$B$2,"",G26-H26)</f>
        <v>4.2666666666664241</v>
      </c>
      <c r="J26" s="34">
        <f ca="1">IF(COUNTA($G$11:G25)&lt;=$B$2,"",ABS(I26))</f>
        <v>4.2666666666664241</v>
      </c>
      <c r="K26" s="34">
        <f ca="1">IF(COUNTA($G$11:G25)&lt;=$B$2,"",J26^2)</f>
        <v>18.204444444442373</v>
      </c>
      <c r="L26" s="26">
        <f ca="1">IF(COUNTA($G$11:G25)&lt;=$B$2,"",J26/G26)</f>
        <v>1.6748446189073303E-3</v>
      </c>
      <c r="M26" s="35">
        <f t="shared" si="1"/>
        <v>2543.2333333333336</v>
      </c>
      <c r="N26" s="36">
        <f t="shared" si="0"/>
        <v>2543.2333333333336</v>
      </c>
      <c r="O26" s="29">
        <f ca="1">IF(COUNTA($G$11:G25)&lt;=$C$2,"",AVERAGE(OFFSET(G25,0,0,-$C$2)))</f>
        <v>2520.36</v>
      </c>
      <c r="P26" s="29">
        <f ca="1">IF(COUNTA($G$11:G25)&lt;=$C$2,"",G26-O26)</f>
        <v>27.139999999999873</v>
      </c>
      <c r="Q26" s="29">
        <f ca="1">IF(COUNTA($G$11:G25)&lt;=$C$2,"",ABS(P26))</f>
        <v>27.139999999999873</v>
      </c>
      <c r="R26" s="37">
        <f ca="1">IF(COUNTA($G$11:G25)&lt;=$C$2,"",Q26^2)</f>
        <v>736.57959999999309</v>
      </c>
      <c r="S26" s="30">
        <f ca="1">IF(COUNTA($G$11:G25)&lt;=$C$2,"",Q26/G26)</f>
        <v>1.0653581943081402E-2</v>
      </c>
      <c r="T26" s="38">
        <f t="shared" si="3"/>
        <v>2520.36</v>
      </c>
      <c r="U26" s="37">
        <f t="shared" si="2"/>
        <v>2520.36</v>
      </c>
    </row>
    <row r="27" spans="1:21" x14ac:dyDescent="0.25">
      <c r="A27" s="22">
        <v>45236</v>
      </c>
      <c r="B27" s="23">
        <v>16</v>
      </c>
      <c r="C27" s="32">
        <v>1988.6</v>
      </c>
      <c r="E27" s="19">
        <v>45526</v>
      </c>
      <c r="F27" s="20">
        <v>215</v>
      </c>
      <c r="G27" s="33">
        <v>2516.6999999999998</v>
      </c>
      <c r="H27" s="34">
        <f ca="1">IF(COUNTA($G$11:G26)&lt;=$B$2,"",AVERAGE(OFFSET(G26,0,0,-$B$2)))</f>
        <v>2546.4666666666667</v>
      </c>
      <c r="I27" s="34">
        <f ca="1">IF(COUNTA($G$11:G26)&lt;=$B$2,"",G27-H27)</f>
        <v>-29.766666666666879</v>
      </c>
      <c r="J27" s="34">
        <f ca="1">IF(COUNTA($G$11:G26)&lt;=$B$2,"",ABS(I27))</f>
        <v>29.766666666666879</v>
      </c>
      <c r="K27" s="34">
        <f ca="1">IF(COUNTA($G$11:G26)&lt;=$B$2,"",J27^2)</f>
        <v>886.05444444445709</v>
      </c>
      <c r="L27" s="26">
        <f ca="1">IF(COUNTA($G$11:G26)&lt;=$B$2,"",J27/G27)</f>
        <v>1.1827657911815823E-2</v>
      </c>
      <c r="M27" s="35">
        <f t="shared" si="1"/>
        <v>2546.4666666666667</v>
      </c>
      <c r="N27" s="36">
        <f t="shared" si="0"/>
        <v>2546.4666666666667</v>
      </c>
      <c r="O27" s="29">
        <f ca="1">IF(COUNTA($G$11:G26)&lt;=$C$2,"",AVERAGE(OFFSET(G26,0,0,-$C$2)))</f>
        <v>2533.92</v>
      </c>
      <c r="P27" s="29">
        <f ca="1">IF(COUNTA($G$11:G26)&lt;=$C$2,"",G27-O27)</f>
        <v>-17.220000000000255</v>
      </c>
      <c r="Q27" s="29">
        <f ca="1">IF(COUNTA($G$11:G26)&lt;=$C$2,"",ABS(P27))</f>
        <v>17.220000000000255</v>
      </c>
      <c r="R27" s="37">
        <f ca="1">IF(COUNTA($G$11:G26)&lt;=$C$2,"",Q27^2)</f>
        <v>296.52840000000879</v>
      </c>
      <c r="S27" s="30">
        <f ca="1">IF(COUNTA($G$11:G26)&lt;=$C$2,"",Q27/G27)</f>
        <v>6.8422934795566636E-3</v>
      </c>
      <c r="T27" s="38">
        <f t="shared" si="3"/>
        <v>2533.92</v>
      </c>
      <c r="U27" s="37">
        <f t="shared" si="2"/>
        <v>2533.92</v>
      </c>
    </row>
    <row r="28" spans="1:21" x14ac:dyDescent="0.25">
      <c r="A28" s="19">
        <v>45237</v>
      </c>
      <c r="B28" s="20">
        <v>17</v>
      </c>
      <c r="C28" s="21">
        <v>1973.5</v>
      </c>
      <c r="E28" s="22">
        <v>45527</v>
      </c>
      <c r="F28" s="23">
        <v>216</v>
      </c>
      <c r="G28" s="24">
        <v>2546.3000000000002</v>
      </c>
      <c r="H28" s="34">
        <f ca="1">IF(COUNTA($G$11:G27)&lt;=$B$2,"",AVERAGE(OFFSET(G27,0,0,-$B$2)))</f>
        <v>2538.2666666666669</v>
      </c>
      <c r="I28" s="34">
        <f ca="1">IF(COUNTA($G$11:G27)&lt;=$B$2,"",G28-H28)</f>
        <v>8.033333333333303</v>
      </c>
      <c r="J28" s="34">
        <f ca="1">IF(COUNTA($G$11:G27)&lt;=$B$2,"",ABS(I28))</f>
        <v>8.033333333333303</v>
      </c>
      <c r="K28" s="34">
        <f ca="1">IF(COUNTA($G$11:G27)&lt;=$B$2,"",J28^2)</f>
        <v>64.534444444443963</v>
      </c>
      <c r="L28" s="26">
        <f ca="1">IF(COUNTA($G$11:G27)&lt;=$B$2,"",J28/G28)</f>
        <v>3.1549045019570758E-3</v>
      </c>
      <c r="M28" s="35">
        <f t="shared" si="1"/>
        <v>2538.2666666666669</v>
      </c>
      <c r="N28" s="36">
        <f t="shared" si="0"/>
        <v>2538.2666666666669</v>
      </c>
      <c r="O28" s="29">
        <f ca="1">IF(COUNTA($G$11:G27)&lt;=$C$2,"",AVERAGE(OFFSET(G27,0,0,-$C$2)))</f>
        <v>2538.7800000000002</v>
      </c>
      <c r="P28" s="29">
        <f ca="1">IF(COUNTA($G$11:G27)&lt;=$C$2,"",G28-O28)</f>
        <v>7.5199999999999818</v>
      </c>
      <c r="Q28" s="29">
        <f ca="1">IF(COUNTA($G$11:G27)&lt;=$C$2,"",ABS(P28))</f>
        <v>7.5199999999999818</v>
      </c>
      <c r="R28" s="37">
        <f ca="1">IF(COUNTA($G$11:G27)&lt;=$C$2,"",Q28^2)</f>
        <v>56.550399999999726</v>
      </c>
      <c r="S28" s="30">
        <f ca="1">IF(COUNTA($G$11:G27)&lt;=$C$2,"",Q28/G28)</f>
        <v>2.9533047951930177E-3</v>
      </c>
      <c r="T28" s="38">
        <f t="shared" si="3"/>
        <v>2538.7800000000002</v>
      </c>
      <c r="U28" s="37">
        <f t="shared" si="2"/>
        <v>2538.7800000000002</v>
      </c>
    </row>
    <row r="29" spans="1:21" x14ac:dyDescent="0.25">
      <c r="A29" s="22">
        <v>45238</v>
      </c>
      <c r="B29" s="23">
        <v>18</v>
      </c>
      <c r="C29" s="32">
        <v>1957.8</v>
      </c>
      <c r="E29" s="19">
        <v>45530</v>
      </c>
      <c r="F29" s="20">
        <v>217</v>
      </c>
      <c r="G29" s="33">
        <v>2555.1999999999998</v>
      </c>
      <c r="H29" s="34">
        <f ca="1">IF(COUNTA($G$11:G28)&lt;=$B$2,"",AVERAGE(OFFSET(G28,0,0,-$B$2)))</f>
        <v>2536.8333333333335</v>
      </c>
      <c r="I29" s="34">
        <f ca="1">IF(COUNTA($G$11:G28)&lt;=$B$2,"",G29-H29)</f>
        <v>18.366666666666333</v>
      </c>
      <c r="J29" s="34">
        <f ca="1">IF(COUNTA($G$11:G28)&lt;=$B$2,"",ABS(I29))</f>
        <v>18.366666666666333</v>
      </c>
      <c r="K29" s="34">
        <f ca="1">IF(COUNTA($G$11:G28)&lt;=$B$2,"",J29^2)</f>
        <v>337.33444444443222</v>
      </c>
      <c r="L29" s="26">
        <f ca="1">IF(COUNTA($G$11:G28)&lt;=$B$2,"",J29/G29)</f>
        <v>7.1879565852639065E-3</v>
      </c>
      <c r="M29" s="35">
        <f t="shared" si="1"/>
        <v>2536.8333333333335</v>
      </c>
      <c r="N29" s="36">
        <f t="shared" si="0"/>
        <v>2536.8333333333335</v>
      </c>
      <c r="O29" s="29">
        <f ca="1">IF(COUNTA($G$11:G28)&lt;=$C$2,"",AVERAGE(OFFSET(G28,0,0,-$C$2)))</f>
        <v>2540.4799999999996</v>
      </c>
      <c r="P29" s="29">
        <f ca="1">IF(COUNTA($G$11:G28)&lt;=$C$2,"",G29-O29)</f>
        <v>14.720000000000255</v>
      </c>
      <c r="Q29" s="29">
        <f ca="1">IF(COUNTA($G$11:G28)&lt;=$C$2,"",ABS(P29))</f>
        <v>14.720000000000255</v>
      </c>
      <c r="R29" s="37">
        <f ca="1">IF(COUNTA($G$11:G28)&lt;=$C$2,"",Q29^2)</f>
        <v>216.67840000000749</v>
      </c>
      <c r="S29" s="30">
        <f ca="1">IF(COUNTA($G$11:G28)&lt;=$C$2,"",Q29/G29)</f>
        <v>5.7608015028178831E-3</v>
      </c>
      <c r="T29" s="38">
        <f t="shared" si="3"/>
        <v>2540.4799999999996</v>
      </c>
      <c r="U29" s="37">
        <f t="shared" si="2"/>
        <v>2540.4799999999996</v>
      </c>
    </row>
    <row r="30" spans="1:21" x14ac:dyDescent="0.25">
      <c r="A30" s="19">
        <v>45239</v>
      </c>
      <c r="B30" s="20">
        <v>19</v>
      </c>
      <c r="C30" s="21">
        <v>1969.8</v>
      </c>
      <c r="E30" s="22">
        <v>45531</v>
      </c>
      <c r="F30" s="23">
        <v>218</v>
      </c>
      <c r="G30" s="24">
        <v>2552.9</v>
      </c>
      <c r="H30" s="34">
        <f ca="1">IF(COUNTA($G$11:G29)&lt;=$B$2,"",AVERAGE(OFFSET(G29,0,0,-$B$2)))</f>
        <v>2539.4</v>
      </c>
      <c r="I30" s="34">
        <f ca="1">IF(COUNTA($G$11:G29)&lt;=$B$2,"",G30-H30)</f>
        <v>13.5</v>
      </c>
      <c r="J30" s="34">
        <f ca="1">IF(COUNTA($G$11:G29)&lt;=$B$2,"",ABS(I30))</f>
        <v>13.5</v>
      </c>
      <c r="K30" s="34">
        <f ca="1">IF(COUNTA($G$11:G29)&lt;=$B$2,"",J30^2)</f>
        <v>182.25</v>
      </c>
      <c r="L30" s="26">
        <f ca="1">IF(COUNTA($G$11:G29)&lt;=$B$2,"",J30/G30)</f>
        <v>5.2881037251752911E-3</v>
      </c>
      <c r="M30" s="35">
        <f t="shared" si="1"/>
        <v>2539.4</v>
      </c>
      <c r="N30" s="36">
        <f t="shared" si="0"/>
        <v>2539.4</v>
      </c>
      <c r="O30" s="29">
        <f ca="1">IF(COUNTA($G$11:G29)&lt;=$C$2,"",AVERAGE(OFFSET(G29,0,0,-$C$2)))</f>
        <v>2543.2599999999998</v>
      </c>
      <c r="P30" s="29">
        <f ca="1">IF(COUNTA($G$11:G29)&lt;=$C$2,"",G30-O30)</f>
        <v>9.6400000000003274</v>
      </c>
      <c r="Q30" s="29">
        <f ca="1">IF(COUNTA($G$11:G29)&lt;=$C$2,"",ABS(P30))</f>
        <v>9.6400000000003274</v>
      </c>
      <c r="R30" s="37">
        <f ca="1">IF(COUNTA($G$11:G29)&lt;=$C$2,"",Q30^2)</f>
        <v>92.929600000006317</v>
      </c>
      <c r="S30" s="30">
        <f ca="1">IF(COUNTA($G$11:G29)&lt;=$C$2,"",Q30/G30)</f>
        <v>3.7760977711623358E-3</v>
      </c>
      <c r="T30" s="38">
        <f t="shared" si="3"/>
        <v>2543.2599999999998</v>
      </c>
      <c r="U30" s="37">
        <f t="shared" si="2"/>
        <v>2543.2599999999998</v>
      </c>
    </row>
    <row r="31" spans="1:21" x14ac:dyDescent="0.25">
      <c r="A31" s="22">
        <v>45240</v>
      </c>
      <c r="B31" s="23">
        <v>20</v>
      </c>
      <c r="C31" s="32">
        <v>1937.7</v>
      </c>
      <c r="E31" s="19">
        <v>45532</v>
      </c>
      <c r="F31" s="20">
        <v>219</v>
      </c>
      <c r="G31" s="33">
        <v>2537.8000000000002</v>
      </c>
      <c r="H31" s="34">
        <f ca="1">IF(COUNTA($G$11:G30)&lt;=$B$2,"",AVERAGE(OFFSET(G30,0,0,-$B$2)))</f>
        <v>2551.4666666666667</v>
      </c>
      <c r="I31" s="34">
        <f ca="1">IF(COUNTA($G$11:G30)&lt;=$B$2,"",G31-H31)</f>
        <v>-13.666666666666515</v>
      </c>
      <c r="J31" s="34">
        <f ca="1">IF(COUNTA($G$11:G30)&lt;=$B$2,"",ABS(I31))</f>
        <v>13.666666666666515</v>
      </c>
      <c r="K31" s="34">
        <f ca="1">IF(COUNTA($G$11:G30)&lt;=$B$2,"",J31^2)</f>
        <v>186.77777777777362</v>
      </c>
      <c r="L31" s="26">
        <f ca="1">IF(COUNTA($G$11:G30)&lt;=$B$2,"",J31/G31)</f>
        <v>5.3852418104919668E-3</v>
      </c>
      <c r="M31" s="35">
        <f t="shared" si="1"/>
        <v>2551.4666666666667</v>
      </c>
      <c r="N31" s="36">
        <f t="shared" si="0"/>
        <v>2551.4666666666667</v>
      </c>
      <c r="O31" s="29">
        <f ca="1">IF(COUNTA($G$11:G30)&lt;=$C$2,"",AVERAGE(OFFSET(G30,0,0,-$C$2)))</f>
        <v>2543.7200000000003</v>
      </c>
      <c r="P31" s="29">
        <f ca="1">IF(COUNTA($G$11:G30)&lt;=$C$2,"",G31-O31)</f>
        <v>-5.9200000000000728</v>
      </c>
      <c r="Q31" s="29">
        <f ca="1">IF(COUNTA($G$11:G30)&lt;=$C$2,"",ABS(P31))</f>
        <v>5.9200000000000728</v>
      </c>
      <c r="R31" s="37">
        <f ca="1">IF(COUNTA($G$11:G30)&lt;=$C$2,"",Q31^2)</f>
        <v>35.046400000000858</v>
      </c>
      <c r="S31" s="30">
        <f ca="1">IF(COUNTA($G$11:G30)&lt;=$C$2,"",Q31/G31)</f>
        <v>2.3327291354716968E-3</v>
      </c>
      <c r="T31" s="38">
        <f t="shared" si="3"/>
        <v>2543.7200000000003</v>
      </c>
      <c r="U31" s="37">
        <f t="shared" si="2"/>
        <v>2543.7200000000003</v>
      </c>
    </row>
    <row r="32" spans="1:21" x14ac:dyDescent="0.25">
      <c r="A32" s="19">
        <v>45243</v>
      </c>
      <c r="B32" s="20">
        <v>21</v>
      </c>
      <c r="C32" s="21">
        <v>1950.2</v>
      </c>
      <c r="E32" s="22">
        <v>45533</v>
      </c>
      <c r="F32" s="23">
        <v>220</v>
      </c>
      <c r="G32" s="24">
        <v>2560.3000000000002</v>
      </c>
      <c r="H32" s="34">
        <f ca="1">IF(COUNTA($G$11:G31)&lt;=$B$2,"",AVERAGE(OFFSET(G31,0,0,-$B$2)))</f>
        <v>2548.6333333333337</v>
      </c>
      <c r="I32" s="34">
        <f ca="1">IF(COUNTA($G$11:G31)&lt;=$B$2,"",G32-H32)</f>
        <v>11.666666666666515</v>
      </c>
      <c r="J32" s="34">
        <f ca="1">IF(COUNTA($G$11:G31)&lt;=$B$2,"",ABS(I32))</f>
        <v>11.666666666666515</v>
      </c>
      <c r="K32" s="34">
        <f ca="1">IF(COUNTA($G$11:G31)&lt;=$B$2,"",J32^2)</f>
        <v>136.11111111110756</v>
      </c>
      <c r="L32" s="26">
        <f ca="1">IF(COUNTA($G$11:G31)&lt;=$B$2,"",J32/G32)</f>
        <v>4.5567576716269631E-3</v>
      </c>
      <c r="M32" s="35">
        <f t="shared" si="1"/>
        <v>2548.6333333333337</v>
      </c>
      <c r="N32" s="36">
        <f t="shared" si="0"/>
        <v>2548.6333333333337</v>
      </c>
      <c r="O32" s="29">
        <f ca="1">IF(COUNTA($G$11:G31)&lt;=$C$2,"",AVERAGE(OFFSET(G31,0,0,-$C$2)))</f>
        <v>2541.7800000000002</v>
      </c>
      <c r="P32" s="29">
        <f ca="1">IF(COUNTA($G$11:G31)&lt;=$C$2,"",G32-O32)</f>
        <v>18.519999999999982</v>
      </c>
      <c r="Q32" s="29">
        <f ca="1">IF(COUNTA($G$11:G31)&lt;=$C$2,"",ABS(P32))</f>
        <v>18.519999999999982</v>
      </c>
      <c r="R32" s="37">
        <f ca="1">IF(COUNTA($G$11:G31)&lt;=$C$2,"",Q32^2)</f>
        <v>342.99039999999934</v>
      </c>
      <c r="S32" s="30">
        <f ca="1">IF(COUNTA($G$11:G31)&lt;=$C$2,"",Q32/G32)</f>
        <v>7.233527321017061E-3</v>
      </c>
      <c r="T32" s="38">
        <f t="shared" si="3"/>
        <v>2541.7800000000002</v>
      </c>
      <c r="U32" s="37">
        <f t="shared" si="2"/>
        <v>2541.7800000000002</v>
      </c>
    </row>
    <row r="33" spans="1:21" x14ac:dyDescent="0.25">
      <c r="A33" s="22">
        <v>45244</v>
      </c>
      <c r="B33" s="23">
        <v>22</v>
      </c>
      <c r="C33" s="32">
        <v>1966.5</v>
      </c>
      <c r="E33" s="19">
        <v>45534</v>
      </c>
      <c r="F33" s="20">
        <v>221</v>
      </c>
      <c r="G33" s="33">
        <v>2527.6</v>
      </c>
      <c r="H33" s="34">
        <f ca="1">IF(COUNTA($G$11:G32)&lt;=$B$2,"",AVERAGE(OFFSET(G32,0,0,-$B$2)))</f>
        <v>2550.3333333333335</v>
      </c>
      <c r="I33" s="34">
        <f ca="1">IF(COUNTA($G$11:G32)&lt;=$B$2,"",G33-H33)</f>
        <v>-22.733333333333576</v>
      </c>
      <c r="J33" s="34">
        <f ca="1">IF(COUNTA($G$11:G32)&lt;=$B$2,"",ABS(I33))</f>
        <v>22.733333333333576</v>
      </c>
      <c r="K33" s="34">
        <f ca="1">IF(COUNTA($G$11:G32)&lt;=$B$2,"",J33^2)</f>
        <v>516.8044444444555</v>
      </c>
      <c r="L33" s="26">
        <f ca="1">IF(COUNTA($G$11:G32)&lt;=$B$2,"",J33/G33)</f>
        <v>8.9940391412144226E-3</v>
      </c>
      <c r="M33" s="35">
        <f t="shared" si="1"/>
        <v>2550.3333333333335</v>
      </c>
      <c r="N33" s="36">
        <f t="shared" si="0"/>
        <v>2550.3333333333335</v>
      </c>
      <c r="O33" s="29">
        <f ca="1">IF(COUNTA($G$11:G32)&lt;=$C$2,"",AVERAGE(OFFSET(G32,0,0,-$C$2)))</f>
        <v>2550.5</v>
      </c>
      <c r="P33" s="29">
        <f ca="1">IF(COUNTA($G$11:G32)&lt;=$C$2,"",G33-O33)</f>
        <v>-22.900000000000091</v>
      </c>
      <c r="Q33" s="29">
        <f ca="1">IF(COUNTA($G$11:G32)&lt;=$C$2,"",ABS(P33))</f>
        <v>22.900000000000091</v>
      </c>
      <c r="R33" s="37">
        <f ca="1">IF(COUNTA($G$11:G32)&lt;=$C$2,"",Q33^2)</f>
        <v>524.41000000000417</v>
      </c>
      <c r="S33" s="30">
        <f ca="1">IF(COUNTA($G$11:G32)&lt;=$C$2,"",Q33/G33)</f>
        <v>9.059977844595701E-3</v>
      </c>
      <c r="T33" s="38">
        <f t="shared" si="3"/>
        <v>2550.5</v>
      </c>
      <c r="U33" s="37">
        <f t="shared" si="2"/>
        <v>2550.5</v>
      </c>
    </row>
    <row r="34" spans="1:21" x14ac:dyDescent="0.25">
      <c r="A34" s="19">
        <v>45245</v>
      </c>
      <c r="B34" s="20">
        <v>23</v>
      </c>
      <c r="C34" s="21">
        <v>1964.3</v>
      </c>
      <c r="E34" s="22">
        <v>45538</v>
      </c>
      <c r="F34" s="23">
        <v>222</v>
      </c>
      <c r="G34" s="24">
        <v>2523</v>
      </c>
      <c r="H34" s="34">
        <f ca="1">IF(COUNTA($G$11:G33)&lt;=$B$2,"",AVERAGE(OFFSET(G33,0,0,-$B$2)))</f>
        <v>2541.9</v>
      </c>
      <c r="I34" s="34">
        <f ca="1">IF(COUNTA($G$11:G33)&lt;=$B$2,"",G34-H34)</f>
        <v>-18.900000000000091</v>
      </c>
      <c r="J34" s="34">
        <f ca="1">IF(COUNTA($G$11:G33)&lt;=$B$2,"",ABS(I34))</f>
        <v>18.900000000000091</v>
      </c>
      <c r="K34" s="34">
        <f ca="1">IF(COUNTA($G$11:G33)&lt;=$B$2,"",J34^2)</f>
        <v>357.21000000000345</v>
      </c>
      <c r="L34" s="26">
        <f ca="1">IF(COUNTA($G$11:G33)&lt;=$B$2,"",J34/G34)</f>
        <v>7.4910820451843402E-3</v>
      </c>
      <c r="M34" s="35">
        <f t="shared" si="1"/>
        <v>2541.9</v>
      </c>
      <c r="N34" s="36">
        <f t="shared" si="0"/>
        <v>2541.9</v>
      </c>
      <c r="O34" s="29">
        <f ca="1">IF(COUNTA($G$11:G33)&lt;=$C$2,"",AVERAGE(OFFSET(G33,0,0,-$C$2)))</f>
        <v>2546.7600000000002</v>
      </c>
      <c r="P34" s="29">
        <f ca="1">IF(COUNTA($G$11:G33)&lt;=$C$2,"",G34-O34)</f>
        <v>-23.760000000000218</v>
      </c>
      <c r="Q34" s="29">
        <f ca="1">IF(COUNTA($G$11:G33)&lt;=$C$2,"",ABS(P34))</f>
        <v>23.760000000000218</v>
      </c>
      <c r="R34" s="37">
        <f ca="1">IF(COUNTA($G$11:G33)&lt;=$C$2,"",Q34^2)</f>
        <v>564.53760000001034</v>
      </c>
      <c r="S34" s="30">
        <f ca="1">IF(COUNTA($G$11:G33)&lt;=$C$2,"",Q34/G34)</f>
        <v>9.4173602853746402E-3</v>
      </c>
      <c r="T34" s="38">
        <f t="shared" si="3"/>
        <v>2546.7600000000002</v>
      </c>
      <c r="U34" s="37">
        <f t="shared" si="2"/>
        <v>2546.7600000000002</v>
      </c>
    </row>
    <row r="35" spans="1:21" x14ac:dyDescent="0.25">
      <c r="A35" s="22">
        <v>45246</v>
      </c>
      <c r="B35" s="23">
        <v>24</v>
      </c>
      <c r="C35" s="32">
        <v>1987.3</v>
      </c>
      <c r="E35" s="19">
        <v>45539</v>
      </c>
      <c r="F35" s="20">
        <v>223</v>
      </c>
      <c r="G35" s="33">
        <v>2526</v>
      </c>
      <c r="H35" s="34">
        <f ca="1">IF(COUNTA($G$11:G34)&lt;=$B$2,"",AVERAGE(OFFSET(G34,0,0,-$B$2)))</f>
        <v>2536.9666666666667</v>
      </c>
      <c r="I35" s="34">
        <f ca="1">IF(COUNTA($G$11:G34)&lt;=$B$2,"",G35-H35)</f>
        <v>-10.966666666666697</v>
      </c>
      <c r="J35" s="34">
        <f ca="1">IF(COUNTA($G$11:G34)&lt;=$B$2,"",ABS(I35))</f>
        <v>10.966666666666697</v>
      </c>
      <c r="K35" s="34">
        <f ca="1">IF(COUNTA($G$11:G34)&lt;=$B$2,"",J35^2)</f>
        <v>120.26777777777845</v>
      </c>
      <c r="L35" s="26">
        <f ca="1">IF(COUNTA($G$11:G34)&lt;=$B$2,"",J35/G35)</f>
        <v>4.3415149115861827E-3</v>
      </c>
      <c r="M35" s="35">
        <f t="shared" si="1"/>
        <v>2536.9666666666667</v>
      </c>
      <c r="N35" s="36">
        <f t="shared" si="0"/>
        <v>2536.9666666666667</v>
      </c>
      <c r="O35" s="29">
        <f ca="1">IF(COUNTA($G$11:G34)&lt;=$C$2,"",AVERAGE(OFFSET(G34,0,0,-$C$2)))</f>
        <v>2540.3200000000002</v>
      </c>
      <c r="P35" s="29">
        <f ca="1">IF(COUNTA($G$11:G34)&lt;=$C$2,"",G35-O35)</f>
        <v>-14.320000000000164</v>
      </c>
      <c r="Q35" s="29">
        <f ca="1">IF(COUNTA($G$11:G34)&lt;=$C$2,"",ABS(P35))</f>
        <v>14.320000000000164</v>
      </c>
      <c r="R35" s="37">
        <f ca="1">IF(COUNTA($G$11:G34)&lt;=$C$2,"",Q35^2)</f>
        <v>205.06240000000469</v>
      </c>
      <c r="S35" s="30">
        <f ca="1">IF(COUNTA($G$11:G34)&lt;=$C$2,"",Q35/G35)</f>
        <v>5.6690419635788457E-3</v>
      </c>
      <c r="T35" s="38">
        <f t="shared" si="3"/>
        <v>2540.3200000000002</v>
      </c>
      <c r="U35" s="37">
        <f t="shared" si="2"/>
        <v>2540.3200000000002</v>
      </c>
    </row>
    <row r="36" spans="1:21" x14ac:dyDescent="0.25">
      <c r="A36" s="19">
        <v>45247</v>
      </c>
      <c r="B36" s="20">
        <v>25</v>
      </c>
      <c r="C36" s="21">
        <v>1984.7</v>
      </c>
      <c r="E36" s="22">
        <v>45540</v>
      </c>
      <c r="F36" s="23">
        <v>224</v>
      </c>
      <c r="G36" s="24">
        <v>2543.1</v>
      </c>
      <c r="H36" s="34">
        <f ca="1">IF(COUNTA($G$11:G35)&lt;=$B$2,"",AVERAGE(OFFSET(G35,0,0,-$B$2)))</f>
        <v>2525.5333333333333</v>
      </c>
      <c r="I36" s="34">
        <f ca="1">IF(COUNTA($G$11:G35)&lt;=$B$2,"",G36-H36)</f>
        <v>17.566666666666606</v>
      </c>
      <c r="J36" s="34">
        <f ca="1">IF(COUNTA($G$11:G35)&lt;=$B$2,"",ABS(I36))</f>
        <v>17.566666666666606</v>
      </c>
      <c r="K36" s="34">
        <f ca="1">IF(COUNTA($G$11:G35)&lt;=$B$2,"",J36^2)</f>
        <v>308.58777777777567</v>
      </c>
      <c r="L36" s="26">
        <f ca="1">IF(COUNTA($G$11:G35)&lt;=$B$2,"",J36/G36)</f>
        <v>6.9075799876790554E-3</v>
      </c>
      <c r="M36" s="35">
        <f t="shared" si="1"/>
        <v>2525.5333333333333</v>
      </c>
      <c r="N36" s="36">
        <f t="shared" si="0"/>
        <v>2525.5333333333333</v>
      </c>
      <c r="O36" s="29">
        <f ca="1">IF(COUNTA($G$11:G35)&lt;=$C$2,"",AVERAGE(OFFSET(G35,0,0,-$C$2)))</f>
        <v>2534.94</v>
      </c>
      <c r="P36" s="29">
        <f ca="1">IF(COUNTA($G$11:G35)&lt;=$C$2,"",G36-O36)</f>
        <v>8.1599999999998545</v>
      </c>
      <c r="Q36" s="29">
        <f ca="1">IF(COUNTA($G$11:G35)&lt;=$C$2,"",ABS(P36))</f>
        <v>8.1599999999998545</v>
      </c>
      <c r="R36" s="37">
        <f ca="1">IF(COUNTA($G$11:G35)&lt;=$C$2,"",Q36^2)</f>
        <v>66.585599999997626</v>
      </c>
      <c r="S36" s="30">
        <f ca="1">IF(COUNTA($G$11:G35)&lt;=$C$2,"",Q36/G36)</f>
        <v>3.2086823168573217E-3</v>
      </c>
      <c r="T36" s="38">
        <f t="shared" si="3"/>
        <v>2534.94</v>
      </c>
      <c r="U36" s="37">
        <f t="shared" si="2"/>
        <v>2534.94</v>
      </c>
    </row>
    <row r="37" spans="1:21" x14ac:dyDescent="0.25">
      <c r="A37" s="22">
        <v>45250</v>
      </c>
      <c r="B37" s="23">
        <v>26</v>
      </c>
      <c r="C37" s="32">
        <v>1980.3</v>
      </c>
      <c r="E37" s="19">
        <v>45541</v>
      </c>
      <c r="F37" s="20">
        <v>225</v>
      </c>
      <c r="G37" s="33">
        <v>2524.6</v>
      </c>
      <c r="H37" s="34">
        <f ca="1">IF(COUNTA($G$11:G36)&lt;=$B$2,"",AVERAGE(OFFSET(G36,0,0,-$B$2)))</f>
        <v>2530.7000000000003</v>
      </c>
      <c r="I37" s="34">
        <f ca="1">IF(COUNTA($G$11:G36)&lt;=$B$2,"",G37-H37)</f>
        <v>-6.1000000000003638</v>
      </c>
      <c r="J37" s="34">
        <f ca="1">IF(COUNTA($G$11:G36)&lt;=$B$2,"",ABS(I37))</f>
        <v>6.1000000000003638</v>
      </c>
      <c r="K37" s="34">
        <f ca="1">IF(COUNTA($G$11:G36)&lt;=$B$2,"",J37^2)</f>
        <v>37.210000000004442</v>
      </c>
      <c r="L37" s="26">
        <f ca="1">IF(COUNTA($G$11:G36)&lt;=$B$2,"",J37/G37)</f>
        <v>2.4162243523727974E-3</v>
      </c>
      <c r="M37" s="35">
        <f t="shared" si="1"/>
        <v>2530.7000000000003</v>
      </c>
      <c r="N37" s="36">
        <f t="shared" si="0"/>
        <v>2530.7000000000003</v>
      </c>
      <c r="O37" s="29">
        <f ca="1">IF(COUNTA($G$11:G36)&lt;=$C$2,"",AVERAGE(OFFSET(G36,0,0,-$C$2)))</f>
        <v>2536</v>
      </c>
      <c r="P37" s="29">
        <f ca="1">IF(COUNTA($G$11:G36)&lt;=$C$2,"",G37-O37)</f>
        <v>-11.400000000000091</v>
      </c>
      <c r="Q37" s="29">
        <f ca="1">IF(COUNTA($G$11:G36)&lt;=$C$2,"",ABS(P37))</f>
        <v>11.400000000000091</v>
      </c>
      <c r="R37" s="37">
        <f ca="1">IF(COUNTA($G$11:G36)&lt;=$C$2,"",Q37^2)</f>
        <v>129.96000000000208</v>
      </c>
      <c r="S37" s="30">
        <f ca="1">IF(COUNTA($G$11:G36)&lt;=$C$2,"",Q37/G37)</f>
        <v>4.5155668224669612E-3</v>
      </c>
      <c r="T37" s="38">
        <f t="shared" si="3"/>
        <v>2536</v>
      </c>
      <c r="U37" s="37">
        <f t="shared" si="2"/>
        <v>2536</v>
      </c>
    </row>
    <row r="38" spans="1:21" x14ac:dyDescent="0.25">
      <c r="A38" s="19">
        <v>45251</v>
      </c>
      <c r="B38" s="20">
        <v>27</v>
      </c>
      <c r="C38" s="21">
        <v>2001.6</v>
      </c>
      <c r="E38" s="22">
        <v>45544</v>
      </c>
      <c r="F38" s="23">
        <v>226</v>
      </c>
      <c r="G38" s="24">
        <v>2532.6999999999998</v>
      </c>
      <c r="H38" s="34">
        <f ca="1">IF(COUNTA($G$11:G37)&lt;=$B$2,"",AVERAGE(OFFSET(G37,0,0,-$B$2)))</f>
        <v>2531.2333333333336</v>
      </c>
      <c r="I38" s="34">
        <f ca="1">IF(COUNTA($G$11:G37)&lt;=$B$2,"",G38-H38)</f>
        <v>1.4666666666662422</v>
      </c>
      <c r="J38" s="34">
        <f ca="1">IF(COUNTA($G$11:G37)&lt;=$B$2,"",ABS(I38))</f>
        <v>1.4666666666662422</v>
      </c>
      <c r="K38" s="34">
        <f ca="1">IF(COUNTA($G$11:G37)&lt;=$B$2,"",J38^2)</f>
        <v>2.151111111109866</v>
      </c>
      <c r="L38" s="26">
        <f ca="1">IF(COUNTA($G$11:G37)&lt;=$B$2,"",J38/G38)</f>
        <v>5.7909214145624918E-4</v>
      </c>
      <c r="M38" s="35">
        <f t="shared" si="1"/>
        <v>2531.2333333333336</v>
      </c>
      <c r="N38" s="36">
        <f t="shared" si="0"/>
        <v>2531.2333333333336</v>
      </c>
      <c r="O38" s="29">
        <f ca="1">IF(COUNTA($G$11:G37)&lt;=$C$2,"",AVERAGE(OFFSET(G37,0,0,-$C$2)))</f>
        <v>2528.86</v>
      </c>
      <c r="P38" s="29">
        <f ca="1">IF(COUNTA($G$11:G37)&lt;=$C$2,"",G38-O38)</f>
        <v>3.8399999999996908</v>
      </c>
      <c r="Q38" s="29">
        <f ca="1">IF(COUNTA($G$11:G37)&lt;=$C$2,"",ABS(P38))</f>
        <v>3.8399999999996908</v>
      </c>
      <c r="R38" s="37">
        <f ca="1">IF(COUNTA($G$11:G37)&lt;=$C$2,"",Q38^2)</f>
        <v>14.745599999997625</v>
      </c>
      <c r="S38" s="30">
        <f ca="1">IF(COUNTA($G$11:G37)&lt;=$C$2,"",Q38/G38)</f>
        <v>1.5161685158130418E-3</v>
      </c>
      <c r="T38" s="38">
        <f t="shared" si="3"/>
        <v>2528.86</v>
      </c>
      <c r="U38" s="37">
        <f t="shared" si="2"/>
        <v>2528.86</v>
      </c>
    </row>
    <row r="39" spans="1:21" x14ac:dyDescent="0.25">
      <c r="A39" s="22">
        <v>45252</v>
      </c>
      <c r="B39" s="23">
        <v>28</v>
      </c>
      <c r="C39" s="32">
        <v>1992.8</v>
      </c>
      <c r="E39" s="19">
        <v>45545</v>
      </c>
      <c r="F39" s="20">
        <v>227</v>
      </c>
      <c r="G39" s="33">
        <v>2543.1</v>
      </c>
      <c r="H39" s="34">
        <f ca="1">IF(COUNTA($G$11:G38)&lt;=$B$2,"",AVERAGE(OFFSET(G38,0,0,-$B$2)))</f>
        <v>2533.4666666666667</v>
      </c>
      <c r="I39" s="34">
        <f ca="1">IF(COUNTA($G$11:G38)&lt;=$B$2,"",G39-H39)</f>
        <v>9.6333333333332121</v>
      </c>
      <c r="J39" s="34">
        <f ca="1">IF(COUNTA($G$11:G38)&lt;=$B$2,"",ABS(I39))</f>
        <v>9.6333333333332121</v>
      </c>
      <c r="K39" s="34">
        <f ca="1">IF(COUNTA($G$11:G38)&lt;=$B$2,"",J39^2)</f>
        <v>92.801111111108781</v>
      </c>
      <c r="L39" s="26">
        <f ca="1">IF(COUNTA($G$11:G38)&lt;=$B$2,"",J39/G39)</f>
        <v>3.7880277351788026E-3</v>
      </c>
      <c r="M39" s="35">
        <f t="shared" si="1"/>
        <v>2533.4666666666667</v>
      </c>
      <c r="N39" s="36">
        <f t="shared" si="0"/>
        <v>2533.4666666666667</v>
      </c>
      <c r="O39" s="29">
        <f ca="1">IF(COUNTA($G$11:G38)&lt;=$C$2,"",AVERAGE(OFFSET(G38,0,0,-$C$2)))</f>
        <v>2529.88</v>
      </c>
      <c r="P39" s="29">
        <f ca="1">IF(COUNTA($G$11:G38)&lt;=$C$2,"",G39-O39)</f>
        <v>13.2199999999998</v>
      </c>
      <c r="Q39" s="29">
        <f ca="1">IF(COUNTA($G$11:G38)&lt;=$C$2,"",ABS(P39))</f>
        <v>13.2199999999998</v>
      </c>
      <c r="R39" s="37">
        <f ca="1">IF(COUNTA($G$11:G38)&lt;=$C$2,"",Q39^2)</f>
        <v>174.7683999999947</v>
      </c>
      <c r="S39" s="30">
        <f ca="1">IF(COUNTA($G$11:G38)&lt;=$C$2,"",Q39/G39)</f>
        <v>5.1983799300066059E-3</v>
      </c>
      <c r="T39" s="38">
        <f t="shared" si="3"/>
        <v>2529.88</v>
      </c>
      <c r="U39" s="37">
        <f t="shared" si="2"/>
        <v>2529.88</v>
      </c>
    </row>
    <row r="40" spans="1:21" x14ac:dyDescent="0.25">
      <c r="A40" s="19">
        <v>45254</v>
      </c>
      <c r="B40" s="20">
        <v>29</v>
      </c>
      <c r="C40" s="21">
        <v>2003</v>
      </c>
      <c r="E40" s="22">
        <v>45546</v>
      </c>
      <c r="F40" s="23">
        <v>228</v>
      </c>
      <c r="G40" s="24">
        <v>2542.4</v>
      </c>
      <c r="H40" s="34">
        <f ca="1">IF(COUNTA($G$11:G39)&lt;=$B$2,"",AVERAGE(OFFSET(G39,0,0,-$B$2)))</f>
        <v>2533.4666666666667</v>
      </c>
      <c r="I40" s="34">
        <f ca="1">IF(COUNTA($G$11:G39)&lt;=$B$2,"",G40-H40)</f>
        <v>8.933333333333394</v>
      </c>
      <c r="J40" s="34">
        <f ca="1">IF(COUNTA($G$11:G39)&lt;=$B$2,"",ABS(I40))</f>
        <v>8.933333333333394</v>
      </c>
      <c r="K40" s="34">
        <f ca="1">IF(COUNTA($G$11:G39)&lt;=$B$2,"",J40^2)</f>
        <v>79.804444444445522</v>
      </c>
      <c r="L40" s="26">
        <f ca="1">IF(COUNTA($G$11:G39)&lt;=$B$2,"",J40/G40)</f>
        <v>3.5137402978812908E-3</v>
      </c>
      <c r="M40" s="35">
        <f t="shared" si="1"/>
        <v>2533.4666666666667</v>
      </c>
      <c r="N40" s="36">
        <f t="shared" si="0"/>
        <v>2533.4666666666667</v>
      </c>
      <c r="O40" s="29">
        <f ca="1">IF(COUNTA($G$11:G39)&lt;=$C$2,"",AVERAGE(OFFSET(G39,0,0,-$C$2)))</f>
        <v>2533.9000000000005</v>
      </c>
      <c r="P40" s="29">
        <f ca="1">IF(COUNTA($G$11:G39)&lt;=$C$2,"",G40-O40)</f>
        <v>8.4999999999995453</v>
      </c>
      <c r="Q40" s="29">
        <f ca="1">IF(COUNTA($G$11:G39)&lt;=$C$2,"",ABS(P40))</f>
        <v>8.4999999999995453</v>
      </c>
      <c r="R40" s="37">
        <f ca="1">IF(COUNTA($G$11:G39)&lt;=$C$2,"",Q40^2)</f>
        <v>72.249999999992269</v>
      </c>
      <c r="S40" s="30">
        <f ca="1">IF(COUNTA($G$11:G39)&lt;=$C$2,"",Q40/G40)</f>
        <v>3.3432976714913251E-3</v>
      </c>
      <c r="T40" s="38">
        <f t="shared" si="3"/>
        <v>2533.9000000000005</v>
      </c>
      <c r="U40" s="37">
        <f t="shared" si="2"/>
        <v>2533.9000000000005</v>
      </c>
    </row>
    <row r="41" spans="1:21" x14ac:dyDescent="0.25">
      <c r="A41" s="22">
        <v>45257</v>
      </c>
      <c r="B41" s="23">
        <v>30</v>
      </c>
      <c r="C41" s="32">
        <v>2012.4</v>
      </c>
      <c r="E41" s="19">
        <v>45547</v>
      </c>
      <c r="F41" s="20">
        <v>229</v>
      </c>
      <c r="G41" s="33">
        <v>2580.6</v>
      </c>
      <c r="H41" s="34">
        <f ca="1">IF(COUNTA($G$11:G40)&lt;=$B$2,"",AVERAGE(OFFSET(G40,0,0,-$B$2)))</f>
        <v>2539.3999999999996</v>
      </c>
      <c r="I41" s="34">
        <f ca="1">IF(COUNTA($G$11:G40)&lt;=$B$2,"",G41-H41)</f>
        <v>41.200000000000273</v>
      </c>
      <c r="J41" s="34">
        <f ca="1">IF(COUNTA($G$11:G40)&lt;=$B$2,"",ABS(I41))</f>
        <v>41.200000000000273</v>
      </c>
      <c r="K41" s="34">
        <f ca="1">IF(COUNTA($G$11:G40)&lt;=$B$2,"",J41^2)</f>
        <v>1697.4400000000226</v>
      </c>
      <c r="L41" s="26">
        <f ca="1">IF(COUNTA($G$11:G40)&lt;=$B$2,"",J41/G41)</f>
        <v>1.5965279392389474E-2</v>
      </c>
      <c r="M41" s="35">
        <f t="shared" si="1"/>
        <v>2539.3999999999996</v>
      </c>
      <c r="N41" s="36">
        <f t="shared" si="0"/>
        <v>2539.3999999999996</v>
      </c>
      <c r="O41" s="29">
        <f ca="1">IF(COUNTA($G$11:G40)&lt;=$C$2,"",AVERAGE(OFFSET(G40,0,0,-$C$2)))</f>
        <v>2537.1799999999998</v>
      </c>
      <c r="P41" s="29">
        <f ca="1">IF(COUNTA($G$11:G40)&lt;=$C$2,"",G41-O41)</f>
        <v>43.420000000000073</v>
      </c>
      <c r="Q41" s="29">
        <f ca="1">IF(COUNTA($G$11:G40)&lt;=$C$2,"",ABS(P41))</f>
        <v>43.420000000000073</v>
      </c>
      <c r="R41" s="37">
        <f ca="1">IF(COUNTA($G$11:G40)&lt;=$C$2,"",Q41^2)</f>
        <v>1885.2964000000063</v>
      </c>
      <c r="S41" s="30">
        <f ca="1">IF(COUNTA($G$11:G40)&lt;=$C$2,"",Q41/G41)</f>
        <v>1.682554444702785E-2</v>
      </c>
      <c r="T41" s="38">
        <f t="shared" si="3"/>
        <v>2537.1799999999998</v>
      </c>
      <c r="U41" s="37">
        <f t="shared" si="2"/>
        <v>2537.1799999999998</v>
      </c>
    </row>
    <row r="42" spans="1:21" x14ac:dyDescent="0.25">
      <c r="A42" s="19">
        <v>45258</v>
      </c>
      <c r="B42" s="20">
        <v>31</v>
      </c>
      <c r="C42" s="21">
        <v>2040</v>
      </c>
      <c r="E42" s="22">
        <v>45548</v>
      </c>
      <c r="F42" s="23">
        <v>230</v>
      </c>
      <c r="G42" s="24">
        <v>2610.6999999999998</v>
      </c>
      <c r="H42" s="34">
        <f ca="1">IF(COUNTA($G$11:G41)&lt;=$B$2,"",AVERAGE(OFFSET(G41,0,0,-$B$2)))</f>
        <v>2555.3666666666668</v>
      </c>
      <c r="I42" s="34">
        <f ca="1">IF(COUNTA($G$11:G41)&lt;=$B$2,"",G42-H42)</f>
        <v>55.33333333333303</v>
      </c>
      <c r="J42" s="34">
        <f ca="1">IF(COUNTA($G$11:G41)&lt;=$B$2,"",ABS(I42))</f>
        <v>55.33333333333303</v>
      </c>
      <c r="K42" s="34">
        <f ca="1">IF(COUNTA($G$11:G41)&lt;=$B$2,"",J42^2)</f>
        <v>3061.7777777777442</v>
      </c>
      <c r="L42" s="26">
        <f ca="1">IF(COUNTA($G$11:G41)&lt;=$B$2,"",J42/G42)</f>
        <v>2.1194826419478698E-2</v>
      </c>
      <c r="M42" s="35">
        <f t="shared" si="1"/>
        <v>2555.3666666666668</v>
      </c>
      <c r="N42" s="36">
        <f t="shared" si="0"/>
        <v>2555.3666666666668</v>
      </c>
      <c r="O42" s="29">
        <f ca="1">IF(COUNTA($G$11:G41)&lt;=$C$2,"",AVERAGE(OFFSET(G41,0,0,-$C$2)))</f>
        <v>2544.6799999999998</v>
      </c>
      <c r="P42" s="29">
        <f ca="1">IF(COUNTA($G$11:G41)&lt;=$C$2,"",G42-O42)</f>
        <v>66.019999999999982</v>
      </c>
      <c r="Q42" s="29">
        <f ca="1">IF(COUNTA($G$11:G41)&lt;=$C$2,"",ABS(P42))</f>
        <v>66.019999999999982</v>
      </c>
      <c r="R42" s="37">
        <f ca="1">IF(COUNTA($G$11:G41)&lt;=$C$2,"",Q42^2)</f>
        <v>4358.6403999999975</v>
      </c>
      <c r="S42" s="30">
        <f ca="1">IF(COUNTA($G$11:G41)&lt;=$C$2,"",Q42/G42)</f>
        <v>2.5288236871337185E-2</v>
      </c>
      <c r="T42" s="38">
        <f t="shared" si="3"/>
        <v>2544.6799999999998</v>
      </c>
      <c r="U42" s="37">
        <f t="shared" si="2"/>
        <v>2544.6799999999998</v>
      </c>
    </row>
    <row r="43" spans="1:21" x14ac:dyDescent="0.25">
      <c r="A43" s="22">
        <v>45259</v>
      </c>
      <c r="B43" s="23">
        <v>32</v>
      </c>
      <c r="C43" s="32">
        <v>2067.1</v>
      </c>
      <c r="E43" s="19">
        <v>45551</v>
      </c>
      <c r="F43" s="20">
        <v>231</v>
      </c>
      <c r="G43" s="33">
        <v>2608.9</v>
      </c>
      <c r="H43" s="34">
        <f ca="1">IF(COUNTA($G$11:G42)&lt;=$B$2,"",AVERAGE(OFFSET(G42,0,0,-$B$2)))</f>
        <v>2577.9</v>
      </c>
      <c r="I43" s="34">
        <f ca="1">IF(COUNTA($G$11:G42)&lt;=$B$2,"",G43-H43)</f>
        <v>31</v>
      </c>
      <c r="J43" s="34">
        <f ca="1">IF(COUNTA($G$11:G42)&lt;=$B$2,"",ABS(I43))</f>
        <v>31</v>
      </c>
      <c r="K43" s="34">
        <f ca="1">IF(COUNTA($G$11:G42)&lt;=$B$2,"",J43^2)</f>
        <v>961</v>
      </c>
      <c r="L43" s="26">
        <f ca="1">IF(COUNTA($G$11:G42)&lt;=$B$2,"",J43/G43)</f>
        <v>1.1882402545133964E-2</v>
      </c>
      <c r="M43" s="35">
        <f t="shared" si="1"/>
        <v>2577.9</v>
      </c>
      <c r="N43" s="36">
        <f t="shared" si="0"/>
        <v>2577.9</v>
      </c>
      <c r="O43" s="29">
        <f ca="1">IF(COUNTA($G$11:G42)&lt;=$C$2,"",AVERAGE(OFFSET(G42,0,0,-$C$2)))</f>
        <v>2561.9</v>
      </c>
      <c r="P43" s="29">
        <f ca="1">IF(COUNTA($G$11:G42)&lt;=$C$2,"",G43-O43)</f>
        <v>47</v>
      </c>
      <c r="Q43" s="29">
        <f ca="1">IF(COUNTA($G$11:G42)&lt;=$C$2,"",ABS(P43))</f>
        <v>47</v>
      </c>
      <c r="R43" s="37">
        <f ca="1">IF(COUNTA($G$11:G42)&lt;=$C$2,"",Q43^2)</f>
        <v>2209</v>
      </c>
      <c r="S43" s="30">
        <f ca="1">IF(COUNTA($G$11:G42)&lt;=$C$2,"",Q43/G43)</f>
        <v>1.801525547165472E-2</v>
      </c>
      <c r="T43" s="38">
        <f t="shared" si="3"/>
        <v>2561.9</v>
      </c>
      <c r="U43" s="37">
        <f t="shared" si="2"/>
        <v>2561.9</v>
      </c>
    </row>
    <row r="44" spans="1:21" x14ac:dyDescent="0.25">
      <c r="A44" s="19">
        <v>45260</v>
      </c>
      <c r="B44" s="20">
        <v>33</v>
      </c>
      <c r="C44" s="21">
        <v>2057.1999999999998</v>
      </c>
      <c r="E44" s="22">
        <v>45552</v>
      </c>
      <c r="F44" s="23">
        <v>232</v>
      </c>
      <c r="G44" s="24">
        <v>2592.4</v>
      </c>
      <c r="H44" s="34">
        <f ca="1">IF(COUNTA($G$11:G43)&lt;=$B$2,"",AVERAGE(OFFSET(G43,0,0,-$B$2)))</f>
        <v>2600.0666666666662</v>
      </c>
      <c r="I44" s="34">
        <f ca="1">IF(COUNTA($G$11:G43)&lt;=$B$2,"",G44-H44)</f>
        <v>-7.6666666666660603</v>
      </c>
      <c r="J44" s="34">
        <f ca="1">IF(COUNTA($G$11:G43)&lt;=$B$2,"",ABS(I44))</f>
        <v>7.6666666666660603</v>
      </c>
      <c r="K44" s="34">
        <f ca="1">IF(COUNTA($G$11:G43)&lt;=$B$2,"",J44^2)</f>
        <v>58.777777777768478</v>
      </c>
      <c r="L44" s="26">
        <f ca="1">IF(COUNTA($G$11:G43)&lt;=$B$2,"",J44/G44)</f>
        <v>2.9573625469318239E-3</v>
      </c>
      <c r="M44" s="35">
        <f t="shared" si="1"/>
        <v>2600.0666666666662</v>
      </c>
      <c r="N44" s="36">
        <f t="shared" si="0"/>
        <v>2600.0666666666662</v>
      </c>
      <c r="O44" s="29">
        <f ca="1">IF(COUNTA($G$11:G43)&lt;=$C$2,"",AVERAGE(OFFSET(G43,0,0,-$C$2)))</f>
        <v>2577.14</v>
      </c>
      <c r="P44" s="29">
        <f ca="1">IF(COUNTA($G$11:G43)&lt;=$C$2,"",G44-O44)</f>
        <v>15.260000000000218</v>
      </c>
      <c r="Q44" s="29">
        <f ca="1">IF(COUNTA($G$11:G43)&lt;=$C$2,"",ABS(P44))</f>
        <v>15.260000000000218</v>
      </c>
      <c r="R44" s="37">
        <f ca="1">IF(COUNTA($G$11:G43)&lt;=$C$2,"",Q44^2)</f>
        <v>232.86760000000666</v>
      </c>
      <c r="S44" s="30">
        <f ca="1">IF(COUNTA($G$11:G43)&lt;=$C$2,"",Q44/G44)</f>
        <v>5.8864372781978931E-3</v>
      </c>
      <c r="T44" s="38">
        <f t="shared" si="3"/>
        <v>2577.14</v>
      </c>
      <c r="U44" s="37">
        <f t="shared" si="2"/>
        <v>2577.14</v>
      </c>
    </row>
    <row r="45" spans="1:21" x14ac:dyDescent="0.25">
      <c r="A45" s="22">
        <v>45261</v>
      </c>
      <c r="B45" s="23">
        <v>34</v>
      </c>
      <c r="C45" s="32">
        <v>2089.6999999999998</v>
      </c>
      <c r="E45" s="19">
        <v>45553</v>
      </c>
      <c r="F45" s="20">
        <v>233</v>
      </c>
      <c r="G45" s="33">
        <v>2598.6</v>
      </c>
      <c r="H45" s="34">
        <f ca="1">IF(COUNTA($G$11:G44)&lt;=$B$2,"",AVERAGE(OFFSET(G44,0,0,-$B$2)))</f>
        <v>2604</v>
      </c>
      <c r="I45" s="34">
        <f ca="1">IF(COUNTA($G$11:G44)&lt;=$B$2,"",G45-H45)</f>
        <v>-5.4000000000000909</v>
      </c>
      <c r="J45" s="34">
        <f ca="1">IF(COUNTA($G$11:G44)&lt;=$B$2,"",ABS(I45))</f>
        <v>5.4000000000000909</v>
      </c>
      <c r="K45" s="34">
        <f ca="1">IF(COUNTA($G$11:G44)&lt;=$B$2,"",J45^2)</f>
        <v>29.160000000000981</v>
      </c>
      <c r="L45" s="26">
        <f ca="1">IF(COUNTA($G$11:G44)&lt;=$B$2,"",J45/G45)</f>
        <v>2.0780420226276038E-3</v>
      </c>
      <c r="M45" s="35">
        <f t="shared" si="1"/>
        <v>2604</v>
      </c>
      <c r="N45" s="36">
        <f t="shared" si="0"/>
        <v>2604</v>
      </c>
      <c r="O45" s="29">
        <f ca="1">IF(COUNTA($G$11:G44)&lt;=$C$2,"",AVERAGE(OFFSET(G44,0,0,-$C$2)))</f>
        <v>2587</v>
      </c>
      <c r="P45" s="29">
        <f ca="1">IF(COUNTA($G$11:G44)&lt;=$C$2,"",G45-O45)</f>
        <v>11.599999999999909</v>
      </c>
      <c r="Q45" s="29">
        <f ca="1">IF(COUNTA($G$11:G44)&lt;=$C$2,"",ABS(P45))</f>
        <v>11.599999999999909</v>
      </c>
      <c r="R45" s="37">
        <f ca="1">IF(COUNTA($G$11:G44)&lt;=$C$2,"",Q45^2)</f>
        <v>134.5599999999979</v>
      </c>
      <c r="S45" s="30">
        <f ca="1">IF(COUNTA($G$11:G44)&lt;=$C$2,"",Q45/G45)</f>
        <v>4.4639421226814087E-3</v>
      </c>
      <c r="T45" s="38">
        <f t="shared" si="3"/>
        <v>2587</v>
      </c>
      <c r="U45" s="37">
        <f t="shared" si="2"/>
        <v>2587</v>
      </c>
    </row>
    <row r="46" spans="1:21" x14ac:dyDescent="0.25">
      <c r="A46" s="19">
        <v>45264</v>
      </c>
      <c r="B46" s="20">
        <v>35</v>
      </c>
      <c r="C46" s="21">
        <v>2042.2</v>
      </c>
      <c r="E46" s="22">
        <v>45554</v>
      </c>
      <c r="F46" s="23">
        <v>234</v>
      </c>
      <c r="G46" s="24">
        <v>2614.6</v>
      </c>
      <c r="H46" s="34">
        <f ca="1">IF(COUNTA($G$11:G45)&lt;=$B$2,"",AVERAGE(OFFSET(G45,0,0,-$B$2)))</f>
        <v>2599.9666666666667</v>
      </c>
      <c r="I46" s="34">
        <f ca="1">IF(COUNTA($G$11:G45)&lt;=$B$2,"",G46-H46)</f>
        <v>14.633333333333212</v>
      </c>
      <c r="J46" s="34">
        <f ca="1">IF(COUNTA($G$11:G45)&lt;=$B$2,"",ABS(I46))</f>
        <v>14.633333333333212</v>
      </c>
      <c r="K46" s="34">
        <f ca="1">IF(COUNTA($G$11:G45)&lt;=$B$2,"",J46^2)</f>
        <v>214.1344444444409</v>
      </c>
      <c r="L46" s="26">
        <f ca="1">IF(COUNTA($G$11:G45)&lt;=$B$2,"",J46/G46)</f>
        <v>5.5967770723373417E-3</v>
      </c>
      <c r="M46" s="35">
        <f t="shared" si="1"/>
        <v>2599.9666666666667</v>
      </c>
      <c r="N46" s="36">
        <f t="shared" si="0"/>
        <v>2599.9666666666667</v>
      </c>
      <c r="O46" s="29">
        <f ca="1">IF(COUNTA($G$11:G45)&lt;=$C$2,"",AVERAGE(OFFSET(G45,0,0,-$C$2)))</f>
        <v>2598.2399999999998</v>
      </c>
      <c r="P46" s="29">
        <f ca="1">IF(COUNTA($G$11:G45)&lt;=$C$2,"",G46-O46)</f>
        <v>16.360000000000127</v>
      </c>
      <c r="Q46" s="29">
        <f ca="1">IF(COUNTA($G$11:G45)&lt;=$C$2,"",ABS(P46))</f>
        <v>16.360000000000127</v>
      </c>
      <c r="R46" s="37">
        <f ca="1">IF(COUNTA($G$11:G45)&lt;=$C$2,"",Q46^2)</f>
        <v>267.64960000000417</v>
      </c>
      <c r="S46" s="30">
        <f ca="1">IF(COUNTA($G$11:G45)&lt;=$C$2,"",Q46/G46)</f>
        <v>6.2571712690278163E-3</v>
      </c>
      <c r="T46" s="38">
        <f t="shared" si="3"/>
        <v>2598.2399999999998</v>
      </c>
      <c r="U46" s="37">
        <f t="shared" si="2"/>
        <v>2598.2399999999998</v>
      </c>
    </row>
    <row r="47" spans="1:21" x14ac:dyDescent="0.25">
      <c r="A47" s="22">
        <v>45265</v>
      </c>
      <c r="B47" s="23">
        <v>36</v>
      </c>
      <c r="C47" s="32">
        <v>2036.3</v>
      </c>
      <c r="E47" s="19">
        <v>45555</v>
      </c>
      <c r="F47" s="20">
        <v>235</v>
      </c>
      <c r="G47" s="33">
        <v>2646.2</v>
      </c>
      <c r="H47" s="34">
        <f ca="1">IF(COUNTA($G$11:G46)&lt;=$B$2,"",AVERAGE(OFFSET(G46,0,0,-$B$2)))</f>
        <v>2601.8666666666668</v>
      </c>
      <c r="I47" s="34">
        <f ca="1">IF(COUNTA($G$11:G46)&lt;=$B$2,"",G47-H47)</f>
        <v>44.33333333333303</v>
      </c>
      <c r="J47" s="34">
        <f ca="1">IF(COUNTA($G$11:G46)&lt;=$B$2,"",ABS(I47))</f>
        <v>44.33333333333303</v>
      </c>
      <c r="K47" s="34">
        <f ca="1">IF(COUNTA($G$11:G46)&lt;=$B$2,"",J47^2)</f>
        <v>1965.4444444444175</v>
      </c>
      <c r="L47" s="26">
        <f ca="1">IF(COUNTA($G$11:G46)&lt;=$B$2,"",J47/G47)</f>
        <v>1.6753583755321984E-2</v>
      </c>
      <c r="M47" s="35">
        <f t="shared" si="1"/>
        <v>2601.8666666666668</v>
      </c>
      <c r="N47" s="36">
        <f t="shared" si="0"/>
        <v>2601.8666666666668</v>
      </c>
      <c r="O47" s="29">
        <f ca="1">IF(COUNTA($G$11:G46)&lt;=$C$2,"",AVERAGE(OFFSET(G46,0,0,-$C$2)))</f>
        <v>2605.04</v>
      </c>
      <c r="P47" s="29">
        <f ca="1">IF(COUNTA($G$11:G46)&lt;=$C$2,"",G47-O47)</f>
        <v>41.159999999999854</v>
      </c>
      <c r="Q47" s="29">
        <f ca="1">IF(COUNTA($G$11:G46)&lt;=$C$2,"",ABS(P47))</f>
        <v>41.159999999999854</v>
      </c>
      <c r="R47" s="37">
        <f ca="1">IF(COUNTA($G$11:G46)&lt;=$C$2,"",Q47^2)</f>
        <v>1694.145599999988</v>
      </c>
      <c r="S47" s="30">
        <f ca="1">IF(COUNTA($G$11:G46)&lt;=$C$2,"",Q47/G47)</f>
        <v>1.555437986546741E-2</v>
      </c>
      <c r="T47" s="38">
        <f t="shared" si="3"/>
        <v>2605.04</v>
      </c>
      <c r="U47" s="37">
        <f t="shared" si="2"/>
        <v>2605.04</v>
      </c>
    </row>
    <row r="48" spans="1:21" x14ac:dyDescent="0.25">
      <c r="A48" s="19">
        <v>45266</v>
      </c>
      <c r="B48" s="20">
        <v>37</v>
      </c>
      <c r="C48" s="21">
        <v>2047.9</v>
      </c>
      <c r="E48" s="22">
        <v>45558</v>
      </c>
      <c r="F48" s="23">
        <v>236</v>
      </c>
      <c r="G48" s="24">
        <v>2652.5</v>
      </c>
      <c r="H48" s="34">
        <f ca="1">IF(COUNTA($G$11:G47)&lt;=$B$2,"",AVERAGE(OFFSET(G47,0,0,-$B$2)))</f>
        <v>2619.7999999999997</v>
      </c>
      <c r="I48" s="34">
        <f ca="1">IF(COUNTA($G$11:G47)&lt;=$B$2,"",G48-H48)</f>
        <v>32.700000000000273</v>
      </c>
      <c r="J48" s="34">
        <f ca="1">IF(COUNTA($G$11:G47)&lt;=$B$2,"",ABS(I48))</f>
        <v>32.700000000000273</v>
      </c>
      <c r="K48" s="34">
        <f ca="1">IF(COUNTA($G$11:G47)&lt;=$B$2,"",J48^2)</f>
        <v>1069.2900000000179</v>
      </c>
      <c r="L48" s="26">
        <f ca="1">IF(COUNTA($G$11:G47)&lt;=$B$2,"",J48/G48)</f>
        <v>1.2327992459943553E-2</v>
      </c>
      <c r="M48" s="35">
        <f t="shared" si="1"/>
        <v>2619.7999999999997</v>
      </c>
      <c r="N48" s="36">
        <f t="shared" si="0"/>
        <v>2619.7999999999997</v>
      </c>
      <c r="O48" s="29">
        <f ca="1">IF(COUNTA($G$11:G47)&lt;=$C$2,"",AVERAGE(OFFSET(G47,0,0,-$C$2)))</f>
        <v>2612.1400000000003</v>
      </c>
      <c r="P48" s="29">
        <f ca="1">IF(COUNTA($G$11:G47)&lt;=$C$2,"",G48-O48)</f>
        <v>40.359999999999673</v>
      </c>
      <c r="Q48" s="29">
        <f ca="1">IF(COUNTA($G$11:G47)&lt;=$C$2,"",ABS(P48))</f>
        <v>40.359999999999673</v>
      </c>
      <c r="R48" s="37">
        <f ca="1">IF(COUNTA($G$11:G47)&lt;=$C$2,"",Q48^2)</f>
        <v>1628.9295999999736</v>
      </c>
      <c r="S48" s="30">
        <f ca="1">IF(COUNTA($G$11:G47)&lt;=$C$2,"",Q48/G48)</f>
        <v>1.5215834118755767E-2</v>
      </c>
      <c r="T48" s="38">
        <f t="shared" si="3"/>
        <v>2612.1400000000003</v>
      </c>
      <c r="U48" s="37">
        <f t="shared" si="2"/>
        <v>2612.1400000000003</v>
      </c>
    </row>
    <row r="49" spans="1:21" x14ac:dyDescent="0.25">
      <c r="A49" s="22">
        <v>45267</v>
      </c>
      <c r="B49" s="23">
        <v>38</v>
      </c>
      <c r="C49" s="32">
        <v>2046.4</v>
      </c>
      <c r="E49" s="19">
        <v>45559</v>
      </c>
      <c r="F49" s="20">
        <v>237</v>
      </c>
      <c r="G49" s="33">
        <v>2677</v>
      </c>
      <c r="H49" s="34">
        <f ca="1">IF(COUNTA($G$11:G48)&lt;=$B$2,"",AVERAGE(OFFSET(G48,0,0,-$B$2)))</f>
        <v>2637.7666666666664</v>
      </c>
      <c r="I49" s="34">
        <f ca="1">IF(COUNTA($G$11:G48)&lt;=$B$2,"",G49-H49)</f>
        <v>39.233333333333576</v>
      </c>
      <c r="J49" s="34">
        <f ca="1">IF(COUNTA($G$11:G48)&lt;=$B$2,"",ABS(I49))</f>
        <v>39.233333333333576</v>
      </c>
      <c r="K49" s="34">
        <f ca="1">IF(COUNTA($G$11:G48)&lt;=$B$2,"",J49^2)</f>
        <v>1539.2544444444634</v>
      </c>
      <c r="L49" s="26">
        <f ca="1">IF(COUNTA($G$11:G48)&lt;=$B$2,"",J49/G49)</f>
        <v>1.4655709127132453E-2</v>
      </c>
      <c r="M49" s="35">
        <f t="shared" si="1"/>
        <v>2637.7666666666664</v>
      </c>
      <c r="N49" s="36">
        <f t="shared" si="0"/>
        <v>2637.7666666666664</v>
      </c>
      <c r="O49" s="29">
        <f ca="1">IF(COUNTA($G$11:G48)&lt;=$C$2,"",AVERAGE(OFFSET(G48,0,0,-$C$2)))</f>
        <v>2620.8599999999997</v>
      </c>
      <c r="P49" s="29">
        <f ca="1">IF(COUNTA($G$11:G48)&lt;=$C$2,"",G49-O49)</f>
        <v>56.140000000000327</v>
      </c>
      <c r="Q49" s="29">
        <f ca="1">IF(COUNTA($G$11:G48)&lt;=$C$2,"",ABS(P49))</f>
        <v>56.140000000000327</v>
      </c>
      <c r="R49" s="37">
        <f ca="1">IF(COUNTA($G$11:G48)&lt;=$C$2,"",Q49^2)</f>
        <v>3151.6996000000368</v>
      </c>
      <c r="S49" s="30">
        <f ca="1">IF(COUNTA($G$11:G48)&lt;=$C$2,"",Q49/G49)</f>
        <v>2.0971236458722571E-2</v>
      </c>
      <c r="T49" s="38">
        <f t="shared" si="3"/>
        <v>2620.8599999999997</v>
      </c>
      <c r="U49" s="37">
        <f t="shared" si="2"/>
        <v>2620.8599999999997</v>
      </c>
    </row>
    <row r="50" spans="1:21" x14ac:dyDescent="0.25">
      <c r="A50" s="19">
        <v>45268</v>
      </c>
      <c r="B50" s="20">
        <v>39</v>
      </c>
      <c r="C50" s="21">
        <v>2014.5</v>
      </c>
      <c r="E50" s="22">
        <v>45560</v>
      </c>
      <c r="F50" s="23">
        <v>238</v>
      </c>
      <c r="G50" s="24">
        <v>2684.7</v>
      </c>
      <c r="H50" s="34">
        <f ca="1">IF(COUNTA($G$11:G49)&lt;=$B$2,"",AVERAGE(OFFSET(G49,0,0,-$B$2)))</f>
        <v>2658.5666666666666</v>
      </c>
      <c r="I50" s="34">
        <f ca="1">IF(COUNTA($G$11:G49)&lt;=$B$2,"",G50-H50)</f>
        <v>26.133333333333212</v>
      </c>
      <c r="J50" s="34">
        <f ca="1">IF(COUNTA($G$11:G49)&lt;=$B$2,"",ABS(I50))</f>
        <v>26.133333333333212</v>
      </c>
      <c r="K50" s="34">
        <f ca="1">IF(COUNTA($G$11:G49)&lt;=$B$2,"",J50^2)</f>
        <v>682.95111111110475</v>
      </c>
      <c r="L50" s="26">
        <f ca="1">IF(COUNTA($G$11:G49)&lt;=$B$2,"",J50/G50)</f>
        <v>9.7341726574042588E-3</v>
      </c>
      <c r="M50" s="35">
        <f t="shared" si="1"/>
        <v>2658.5666666666666</v>
      </c>
      <c r="N50" s="36">
        <f t="shared" si="0"/>
        <v>2658.5666666666666</v>
      </c>
      <c r="O50" s="29">
        <f ca="1">IF(COUNTA($G$11:G49)&lt;=$C$2,"",AVERAGE(OFFSET(G49,0,0,-$C$2)))</f>
        <v>2637.7799999999997</v>
      </c>
      <c r="P50" s="29">
        <f ca="1">IF(COUNTA($G$11:G49)&lt;=$C$2,"",G50-O50)</f>
        <v>46.920000000000073</v>
      </c>
      <c r="Q50" s="29">
        <f ca="1">IF(COUNTA($G$11:G49)&lt;=$C$2,"",ABS(P50))</f>
        <v>46.920000000000073</v>
      </c>
      <c r="R50" s="37">
        <f ca="1">IF(COUNTA($G$11:G49)&lt;=$C$2,"",Q50^2)</f>
        <v>2201.4864000000071</v>
      </c>
      <c r="S50" s="30">
        <f ca="1">IF(COUNTA($G$11:G49)&lt;=$C$2,"",Q50/G50)</f>
        <v>1.7476813051737653E-2</v>
      </c>
      <c r="T50" s="38">
        <f t="shared" si="3"/>
        <v>2637.7799999999997</v>
      </c>
      <c r="U50" s="37">
        <f t="shared" si="2"/>
        <v>2637.7799999999997</v>
      </c>
    </row>
    <row r="51" spans="1:21" x14ac:dyDescent="0.25">
      <c r="A51" s="22">
        <v>45271</v>
      </c>
      <c r="B51" s="23">
        <v>40</v>
      </c>
      <c r="C51" s="32">
        <v>1993.7</v>
      </c>
      <c r="E51" s="19">
        <v>45561</v>
      </c>
      <c r="F51" s="20">
        <v>239</v>
      </c>
      <c r="G51" s="33">
        <v>2694.9</v>
      </c>
      <c r="H51" s="34">
        <f ca="1">IF(COUNTA($G$11:G50)&lt;=$B$2,"",AVERAGE(OFFSET(G50,0,0,-$B$2)))</f>
        <v>2671.4</v>
      </c>
      <c r="I51" s="34">
        <f ca="1">IF(COUNTA($G$11:G50)&lt;=$B$2,"",G51-H51)</f>
        <v>23.5</v>
      </c>
      <c r="J51" s="34">
        <f ca="1">IF(COUNTA($G$11:G50)&lt;=$B$2,"",ABS(I51))</f>
        <v>23.5</v>
      </c>
      <c r="K51" s="34">
        <f ca="1">IF(COUNTA($G$11:G50)&lt;=$B$2,"",J51^2)</f>
        <v>552.25</v>
      </c>
      <c r="L51" s="26">
        <f ca="1">IF(COUNTA($G$11:G50)&lt;=$B$2,"",J51/G51)</f>
        <v>8.7201751456454785E-3</v>
      </c>
      <c r="M51" s="35">
        <f t="shared" si="1"/>
        <v>2671.4</v>
      </c>
      <c r="N51" s="36">
        <f t="shared" si="0"/>
        <v>2671.4</v>
      </c>
      <c r="O51" s="29">
        <f ca="1">IF(COUNTA($G$11:G50)&lt;=$C$2,"",AVERAGE(OFFSET(G50,0,0,-$C$2)))</f>
        <v>2655</v>
      </c>
      <c r="P51" s="29">
        <f ca="1">IF(COUNTA($G$11:G50)&lt;=$C$2,"",G51-O51)</f>
        <v>39.900000000000091</v>
      </c>
      <c r="Q51" s="29">
        <f ca="1">IF(COUNTA($G$11:G50)&lt;=$C$2,"",ABS(P51))</f>
        <v>39.900000000000091</v>
      </c>
      <c r="R51" s="37">
        <f ca="1">IF(COUNTA($G$11:G50)&lt;=$C$2,"",Q51^2)</f>
        <v>1592.0100000000073</v>
      </c>
      <c r="S51" s="30">
        <f ca="1">IF(COUNTA($G$11:G50)&lt;=$C$2,"",Q51/G51)</f>
        <v>1.4805744183457675E-2</v>
      </c>
      <c r="T51" s="38">
        <f t="shared" si="3"/>
        <v>2655</v>
      </c>
      <c r="U51" s="37">
        <f t="shared" si="2"/>
        <v>2655</v>
      </c>
    </row>
    <row r="52" spans="1:21" x14ac:dyDescent="0.25">
      <c r="A52" s="19">
        <v>45272</v>
      </c>
      <c r="B52" s="20">
        <v>41</v>
      </c>
      <c r="C52" s="21">
        <v>1993.2</v>
      </c>
      <c r="E52" s="22">
        <v>45562</v>
      </c>
      <c r="F52" s="23">
        <v>240</v>
      </c>
      <c r="G52" s="24">
        <v>2668.1</v>
      </c>
      <c r="H52" s="34">
        <f ca="1">IF(COUNTA($G$11:G51)&lt;=$B$2,"",AVERAGE(OFFSET(G51,0,0,-$B$2)))</f>
        <v>2685.5333333333333</v>
      </c>
      <c r="I52" s="34">
        <f ca="1">IF(COUNTA($G$11:G51)&lt;=$B$2,"",G52-H52)</f>
        <v>-17.433333333333394</v>
      </c>
      <c r="J52" s="34">
        <f ca="1">IF(COUNTA($G$11:G51)&lt;=$B$2,"",ABS(I52))</f>
        <v>17.433333333333394</v>
      </c>
      <c r="K52" s="34">
        <f ca="1">IF(COUNTA($G$11:G51)&lt;=$B$2,"",J52^2)</f>
        <v>303.92111111111325</v>
      </c>
      <c r="L52" s="26">
        <f ca="1">IF(COUNTA($G$11:G51)&lt;=$B$2,"",J52/G52)</f>
        <v>6.5339879814599886E-3</v>
      </c>
      <c r="M52" s="35">
        <f t="shared" si="1"/>
        <v>2685.5333333333333</v>
      </c>
      <c r="N52" s="36">
        <f t="shared" si="0"/>
        <v>2685.5333333333333</v>
      </c>
      <c r="O52" s="29">
        <f ca="1">IF(COUNTA($G$11:G51)&lt;=$C$2,"",AVERAGE(OFFSET(G51,0,0,-$C$2)))</f>
        <v>2671.06</v>
      </c>
      <c r="P52" s="29">
        <f ca="1">IF(COUNTA($G$11:G51)&lt;=$C$2,"",G52-O52)</f>
        <v>-2.9600000000000364</v>
      </c>
      <c r="Q52" s="29">
        <f ca="1">IF(COUNTA($G$11:G51)&lt;=$C$2,"",ABS(P52))</f>
        <v>2.9600000000000364</v>
      </c>
      <c r="R52" s="37">
        <f ca="1">IF(COUNTA($G$11:G51)&lt;=$C$2,"",Q52^2)</f>
        <v>8.7616000000002145</v>
      </c>
      <c r="S52" s="30">
        <f ca="1">IF(COUNTA($G$11:G51)&lt;=$C$2,"",Q52/G52)</f>
        <v>1.109403695513675E-3</v>
      </c>
      <c r="T52" s="38">
        <f t="shared" si="3"/>
        <v>2671.06</v>
      </c>
      <c r="U52" s="37">
        <f t="shared" si="2"/>
        <v>2671.06</v>
      </c>
    </row>
    <row r="53" spans="1:21" x14ac:dyDescent="0.25">
      <c r="A53" s="22">
        <v>45273</v>
      </c>
      <c r="B53" s="23">
        <v>42</v>
      </c>
      <c r="C53" s="32">
        <v>1997.3</v>
      </c>
      <c r="E53" s="19">
        <v>45565</v>
      </c>
      <c r="F53" s="20">
        <v>241</v>
      </c>
      <c r="G53" s="33">
        <v>2659.4</v>
      </c>
      <c r="H53" s="34">
        <f ca="1">IF(COUNTA($G$11:G52)&lt;=$B$2,"",AVERAGE(OFFSET(G52,0,0,-$B$2)))</f>
        <v>2682.5666666666671</v>
      </c>
      <c r="I53" s="34">
        <f ca="1">IF(COUNTA($G$11:G52)&lt;=$B$2,"",G53-H53)</f>
        <v>-23.16666666666697</v>
      </c>
      <c r="J53" s="34">
        <f ca="1">IF(COUNTA($G$11:G52)&lt;=$B$2,"",ABS(I53))</f>
        <v>23.16666666666697</v>
      </c>
      <c r="K53" s="34">
        <f ca="1">IF(COUNTA($G$11:G52)&lt;=$B$2,"",J53^2)</f>
        <v>536.69444444445844</v>
      </c>
      <c r="L53" s="26">
        <f ca="1">IF(COUNTA($G$11:G52)&lt;=$B$2,"",J53/G53)</f>
        <v>8.711238123887707E-3</v>
      </c>
      <c r="M53" s="35">
        <f t="shared" si="1"/>
        <v>2682.5666666666671</v>
      </c>
      <c r="N53" s="36">
        <f t="shared" si="0"/>
        <v>2682.5666666666671</v>
      </c>
      <c r="O53" s="29">
        <f ca="1">IF(COUNTA($G$11:G52)&lt;=$C$2,"",AVERAGE(OFFSET(G52,0,0,-$C$2)))</f>
        <v>2675.44</v>
      </c>
      <c r="P53" s="29">
        <f ca="1">IF(COUNTA($G$11:G52)&lt;=$C$2,"",G53-O53)</f>
        <v>-16.039999999999964</v>
      </c>
      <c r="Q53" s="29">
        <f ca="1">IF(COUNTA($G$11:G52)&lt;=$C$2,"",ABS(P53))</f>
        <v>16.039999999999964</v>
      </c>
      <c r="R53" s="37">
        <f ca="1">IF(COUNTA($G$11:G52)&lt;=$C$2,"",Q53^2)</f>
        <v>257.28159999999883</v>
      </c>
      <c r="S53" s="30">
        <f ca="1">IF(COUNTA($G$11:G52)&lt;=$C$2,"",Q53/G53)</f>
        <v>6.0314356621794249E-3</v>
      </c>
      <c r="T53" s="38">
        <f t="shared" si="3"/>
        <v>2675.44</v>
      </c>
      <c r="U53" s="37">
        <f t="shared" si="2"/>
        <v>2675.44</v>
      </c>
    </row>
    <row r="54" spans="1:21" x14ac:dyDescent="0.25">
      <c r="A54" s="19">
        <v>45274</v>
      </c>
      <c r="B54" s="20">
        <v>43</v>
      </c>
      <c r="C54" s="21">
        <v>2044.9</v>
      </c>
      <c r="E54" s="22">
        <v>45566</v>
      </c>
      <c r="F54" s="23">
        <v>242</v>
      </c>
      <c r="G54" s="24">
        <v>2690.3</v>
      </c>
      <c r="H54" s="34">
        <f ca="1">IF(COUNTA($G$11:G53)&lt;=$B$2,"",AVERAGE(OFFSET(G53,0,0,-$B$2)))</f>
        <v>2674.1333333333332</v>
      </c>
      <c r="I54" s="34">
        <f ca="1">IF(COUNTA($G$11:G53)&lt;=$B$2,"",G54-H54)</f>
        <v>16.16666666666697</v>
      </c>
      <c r="J54" s="34">
        <f ca="1">IF(COUNTA($G$11:G53)&lt;=$B$2,"",ABS(I54))</f>
        <v>16.16666666666697</v>
      </c>
      <c r="K54" s="34">
        <f ca="1">IF(COUNTA($G$11:G53)&lt;=$B$2,"",J54^2)</f>
        <v>261.36111111112092</v>
      </c>
      <c r="L54" s="26">
        <f ca="1">IF(COUNTA($G$11:G53)&lt;=$B$2,"",J54/G54)</f>
        <v>6.0092430831754709E-3</v>
      </c>
      <c r="M54" s="35">
        <f t="shared" si="1"/>
        <v>2674.1333333333332</v>
      </c>
      <c r="N54" s="36">
        <f t="shared" si="0"/>
        <v>2674.1333333333332</v>
      </c>
      <c r="O54" s="29">
        <f ca="1">IF(COUNTA($G$11:G53)&lt;=$C$2,"",AVERAGE(OFFSET(G53,0,0,-$C$2)))</f>
        <v>2676.82</v>
      </c>
      <c r="P54" s="29">
        <f ca="1">IF(COUNTA($G$11:G53)&lt;=$C$2,"",G54-O54)</f>
        <v>13.480000000000018</v>
      </c>
      <c r="Q54" s="29">
        <f ca="1">IF(COUNTA($G$11:G53)&lt;=$C$2,"",ABS(P54))</f>
        <v>13.480000000000018</v>
      </c>
      <c r="R54" s="37">
        <f ca="1">IF(COUNTA($G$11:G53)&lt;=$C$2,"",Q54^2)</f>
        <v>181.7104000000005</v>
      </c>
      <c r="S54" s="30">
        <f ca="1">IF(COUNTA($G$11:G53)&lt;=$C$2,"",Q54/G54)</f>
        <v>5.0105936140950888E-3</v>
      </c>
      <c r="T54" s="38">
        <f t="shared" si="3"/>
        <v>2676.82</v>
      </c>
      <c r="U54" s="37">
        <f t="shared" si="2"/>
        <v>2676.82</v>
      </c>
    </row>
    <row r="55" spans="1:21" x14ac:dyDescent="0.25">
      <c r="A55" s="22">
        <v>45275</v>
      </c>
      <c r="B55" s="23">
        <v>44</v>
      </c>
      <c r="C55" s="32">
        <v>2035.7</v>
      </c>
      <c r="E55" s="19">
        <v>45567</v>
      </c>
      <c r="F55" s="20">
        <v>243</v>
      </c>
      <c r="G55" s="33">
        <v>2669.7</v>
      </c>
      <c r="H55" s="34">
        <f ca="1">IF(COUNTA($G$11:G54)&lt;=$B$2,"",AVERAGE(OFFSET(G54,0,0,-$B$2)))</f>
        <v>2672.6</v>
      </c>
      <c r="I55" s="34">
        <f ca="1">IF(COUNTA($G$11:G54)&lt;=$B$2,"",G55-H55)</f>
        <v>-2.9000000000000909</v>
      </c>
      <c r="J55" s="34">
        <f ca="1">IF(COUNTA($G$11:G54)&lt;=$B$2,"",ABS(I55))</f>
        <v>2.9000000000000909</v>
      </c>
      <c r="K55" s="34">
        <f ca="1">IF(COUNTA($G$11:G54)&lt;=$B$2,"",J55^2)</f>
        <v>8.4100000000005277</v>
      </c>
      <c r="L55" s="26">
        <f ca="1">IF(COUNTA($G$11:G54)&lt;=$B$2,"",J55/G55)</f>
        <v>1.0862643742742971E-3</v>
      </c>
      <c r="M55" s="35">
        <f t="shared" si="1"/>
        <v>2672.6</v>
      </c>
      <c r="N55" s="36">
        <f t="shared" si="0"/>
        <v>2672.6</v>
      </c>
      <c r="O55" s="29">
        <f ca="1">IF(COUNTA($G$11:G54)&lt;=$C$2,"",AVERAGE(OFFSET(G54,0,0,-$C$2)))</f>
        <v>2679.4800000000005</v>
      </c>
      <c r="P55" s="29">
        <f ca="1">IF(COUNTA($G$11:G54)&lt;=$C$2,"",G55-O55)</f>
        <v>-9.7800000000006548</v>
      </c>
      <c r="Q55" s="29">
        <f ca="1">IF(COUNTA($G$11:G54)&lt;=$C$2,"",ABS(P55))</f>
        <v>9.7800000000006548</v>
      </c>
      <c r="R55" s="37">
        <f ca="1">IF(COUNTA($G$11:G54)&lt;=$C$2,"",Q55^2)</f>
        <v>95.648400000012813</v>
      </c>
      <c r="S55" s="30">
        <f ca="1">IF(COUNTA($G$11:G54)&lt;=$C$2,"",Q55/G55)</f>
        <v>3.6633329587596568E-3</v>
      </c>
      <c r="T55" s="38">
        <f t="shared" si="3"/>
        <v>2679.4800000000005</v>
      </c>
      <c r="U55" s="37">
        <f t="shared" si="2"/>
        <v>2679.4800000000005</v>
      </c>
    </row>
    <row r="56" spans="1:21" x14ac:dyDescent="0.25">
      <c r="A56" s="19">
        <v>45278</v>
      </c>
      <c r="B56" s="20">
        <v>45</v>
      </c>
      <c r="C56" s="21">
        <v>2040.5</v>
      </c>
      <c r="E56" s="22">
        <v>45568</v>
      </c>
      <c r="F56" s="23">
        <v>244</v>
      </c>
      <c r="G56" s="24">
        <v>2679.2</v>
      </c>
      <c r="H56" s="34">
        <f ca="1">IF(COUNTA($G$11:G55)&lt;=$B$2,"",AVERAGE(OFFSET(G55,0,0,-$B$2)))</f>
        <v>2673.1333333333337</v>
      </c>
      <c r="I56" s="34">
        <f ca="1">IF(COUNTA($G$11:G55)&lt;=$B$2,"",G56-H56)</f>
        <v>6.0666666666661513</v>
      </c>
      <c r="J56" s="34">
        <f ca="1">IF(COUNTA($G$11:G55)&lt;=$B$2,"",ABS(I56))</f>
        <v>6.0666666666661513</v>
      </c>
      <c r="K56" s="34">
        <f ca="1">IF(COUNTA($G$11:G55)&lt;=$B$2,"",J56^2)</f>
        <v>36.80444444443819</v>
      </c>
      <c r="L56" s="26">
        <f ca="1">IF(COUNTA($G$11:G55)&lt;=$B$2,"",J56/G56)</f>
        <v>2.2643575196574172E-3</v>
      </c>
      <c r="M56" s="35">
        <f t="shared" si="1"/>
        <v>2673.1333333333337</v>
      </c>
      <c r="N56" s="36">
        <f t="shared" si="0"/>
        <v>2673.1333333333337</v>
      </c>
      <c r="O56" s="29">
        <f ca="1">IF(COUNTA($G$11:G55)&lt;=$C$2,"",AVERAGE(OFFSET(G55,0,0,-$C$2)))</f>
        <v>2676.4800000000005</v>
      </c>
      <c r="P56" s="29">
        <f ca="1">IF(COUNTA($G$11:G55)&lt;=$C$2,"",G56-O56)</f>
        <v>2.7199999999993452</v>
      </c>
      <c r="Q56" s="29">
        <f ca="1">IF(COUNTA($G$11:G55)&lt;=$C$2,"",ABS(P56))</f>
        <v>2.7199999999993452</v>
      </c>
      <c r="R56" s="37">
        <f ca="1">IF(COUNTA($G$11:G55)&lt;=$C$2,"",Q56^2)</f>
        <v>7.398399999996438</v>
      </c>
      <c r="S56" s="30">
        <f ca="1">IF(COUNTA($G$11:G55)&lt;=$C$2,"",Q56/G56)</f>
        <v>1.0152284263956948E-3</v>
      </c>
      <c r="T56" s="38">
        <f t="shared" si="3"/>
        <v>2676.4800000000005</v>
      </c>
      <c r="U56" s="37">
        <f t="shared" si="2"/>
        <v>2676.4800000000005</v>
      </c>
    </row>
    <row r="57" spans="1:21" x14ac:dyDescent="0.25">
      <c r="A57" s="22">
        <v>45279</v>
      </c>
      <c r="B57" s="23">
        <v>46</v>
      </c>
      <c r="C57" s="32">
        <v>2052.1</v>
      </c>
      <c r="E57" s="19">
        <v>45569</v>
      </c>
      <c r="F57" s="20">
        <v>245</v>
      </c>
      <c r="G57" s="33">
        <v>2667.8</v>
      </c>
      <c r="H57" s="34">
        <f ca="1">IF(COUNTA($G$11:G56)&lt;=$B$2,"",AVERAGE(OFFSET(G56,0,0,-$B$2)))</f>
        <v>2679.7333333333331</v>
      </c>
      <c r="I57" s="34">
        <f ca="1">IF(COUNTA($G$11:G56)&lt;=$B$2,"",G57-H57)</f>
        <v>-11.933333333332939</v>
      </c>
      <c r="J57" s="34">
        <f ca="1">IF(COUNTA($G$11:G56)&lt;=$B$2,"",ABS(I57))</f>
        <v>11.933333333332939</v>
      </c>
      <c r="K57" s="34">
        <f ca="1">IF(COUNTA($G$11:G56)&lt;=$B$2,"",J57^2)</f>
        <v>142.40444444443503</v>
      </c>
      <c r="L57" s="26">
        <f ca="1">IF(COUNTA($G$11:G56)&lt;=$B$2,"",J57/G57)</f>
        <v>4.4730989329533465E-3</v>
      </c>
      <c r="M57" s="35">
        <f t="shared" si="1"/>
        <v>2679.7333333333331</v>
      </c>
      <c r="N57" s="36">
        <f t="shared" si="0"/>
        <v>2679.7333333333331</v>
      </c>
      <c r="O57" s="29">
        <f ca="1">IF(COUNTA($G$11:G56)&lt;=$C$2,"",AVERAGE(OFFSET(G56,0,0,-$C$2)))</f>
        <v>2673.34</v>
      </c>
      <c r="P57" s="29">
        <f ca="1">IF(COUNTA($G$11:G56)&lt;=$C$2,"",G57-O57)</f>
        <v>-5.5399999999999636</v>
      </c>
      <c r="Q57" s="29">
        <f ca="1">IF(COUNTA($G$11:G56)&lt;=$C$2,"",ABS(P57))</f>
        <v>5.5399999999999636</v>
      </c>
      <c r="R57" s="37">
        <f ca="1">IF(COUNTA($G$11:G56)&lt;=$C$2,"",Q57^2)</f>
        <v>30.691599999999596</v>
      </c>
      <c r="S57" s="30">
        <f ca="1">IF(COUNTA($G$11:G56)&lt;=$C$2,"",Q57/G57)</f>
        <v>2.0766174375890108E-3</v>
      </c>
      <c r="T57" s="38">
        <f t="shared" si="3"/>
        <v>2673.34</v>
      </c>
      <c r="U57" s="37">
        <f t="shared" si="2"/>
        <v>2673.34</v>
      </c>
    </row>
    <row r="58" spans="1:21" x14ac:dyDescent="0.25">
      <c r="A58" s="19">
        <v>45280</v>
      </c>
      <c r="B58" s="20">
        <v>47</v>
      </c>
      <c r="C58" s="21">
        <v>2047.7</v>
      </c>
      <c r="E58" s="22">
        <v>45572</v>
      </c>
      <c r="F58" s="23">
        <v>246</v>
      </c>
      <c r="G58" s="24">
        <v>2666</v>
      </c>
      <c r="H58" s="34">
        <f ca="1">IF(COUNTA($G$11:G57)&lt;=$B$2,"",AVERAGE(OFFSET(G57,0,0,-$B$2)))</f>
        <v>2672.2333333333331</v>
      </c>
      <c r="I58" s="34">
        <f ca="1">IF(COUNTA($G$11:G57)&lt;=$B$2,"",G58-H58)</f>
        <v>-6.2333333333331211</v>
      </c>
      <c r="J58" s="34">
        <f ca="1">IF(COUNTA($G$11:G57)&lt;=$B$2,"",ABS(I58))</f>
        <v>6.2333333333331211</v>
      </c>
      <c r="K58" s="34">
        <f ca="1">IF(COUNTA($G$11:G57)&lt;=$B$2,"",J58^2)</f>
        <v>38.854444444441796</v>
      </c>
      <c r="L58" s="26">
        <f ca="1">IF(COUNTA($G$11:G57)&lt;=$B$2,"",J58/G58)</f>
        <v>2.338084521130203E-3</v>
      </c>
      <c r="M58" s="35">
        <f t="shared" si="1"/>
        <v>2672.2333333333331</v>
      </c>
      <c r="N58" s="36">
        <f t="shared" si="0"/>
        <v>2672.2333333333331</v>
      </c>
      <c r="O58" s="29">
        <f ca="1">IF(COUNTA($G$11:G57)&lt;=$C$2,"",AVERAGE(OFFSET(G57,0,0,-$C$2)))</f>
        <v>2673.28</v>
      </c>
      <c r="P58" s="29">
        <f ca="1">IF(COUNTA($G$11:G57)&lt;=$C$2,"",G58-O58)</f>
        <v>-7.2800000000002001</v>
      </c>
      <c r="Q58" s="29">
        <f ca="1">IF(COUNTA($G$11:G57)&lt;=$C$2,"",ABS(P58))</f>
        <v>7.2800000000002001</v>
      </c>
      <c r="R58" s="37">
        <f ca="1">IF(COUNTA($G$11:G57)&lt;=$C$2,"",Q58^2)</f>
        <v>52.99840000000291</v>
      </c>
      <c r="S58" s="30">
        <f ca="1">IF(COUNTA($G$11:G57)&lt;=$C$2,"",Q58/G58)</f>
        <v>2.7306826706677422E-3</v>
      </c>
      <c r="T58" s="38">
        <f t="shared" si="3"/>
        <v>2673.28</v>
      </c>
      <c r="U58" s="37">
        <f t="shared" si="2"/>
        <v>2673.28</v>
      </c>
    </row>
    <row r="59" spans="1:21" x14ac:dyDescent="0.25">
      <c r="A59" s="22">
        <v>45281</v>
      </c>
      <c r="B59" s="23">
        <v>48</v>
      </c>
      <c r="C59" s="32">
        <v>2051.3000000000002</v>
      </c>
      <c r="E59" s="19">
        <v>45573</v>
      </c>
      <c r="F59" s="20">
        <v>247</v>
      </c>
      <c r="G59" s="33">
        <v>2635.4</v>
      </c>
      <c r="H59" s="34">
        <f ca="1">IF(COUNTA($G$11:G58)&lt;=$B$2,"",AVERAGE(OFFSET(G58,0,0,-$B$2)))</f>
        <v>2671</v>
      </c>
      <c r="I59" s="34">
        <f ca="1">IF(COUNTA($G$11:G58)&lt;=$B$2,"",G59-H59)</f>
        <v>-35.599999999999909</v>
      </c>
      <c r="J59" s="34">
        <f ca="1">IF(COUNTA($G$11:G58)&lt;=$B$2,"",ABS(I59))</f>
        <v>35.599999999999909</v>
      </c>
      <c r="K59" s="34">
        <f ca="1">IF(COUNTA($G$11:G58)&lt;=$B$2,"",J59^2)</f>
        <v>1267.3599999999935</v>
      </c>
      <c r="L59" s="26">
        <f ca="1">IF(COUNTA($G$11:G58)&lt;=$B$2,"",J59/G59)</f>
        <v>1.3508385823783831E-2</v>
      </c>
      <c r="M59" s="35">
        <f t="shared" si="1"/>
        <v>2671</v>
      </c>
      <c r="N59" s="36">
        <f t="shared" si="0"/>
        <v>2671</v>
      </c>
      <c r="O59" s="29">
        <f ca="1">IF(COUNTA($G$11:G58)&lt;=$C$2,"",AVERAGE(OFFSET(G58,0,0,-$C$2)))</f>
        <v>2674.6</v>
      </c>
      <c r="P59" s="29">
        <f ca="1">IF(COUNTA($G$11:G58)&lt;=$C$2,"",G59-O59)</f>
        <v>-39.199999999999818</v>
      </c>
      <c r="Q59" s="29">
        <f ca="1">IF(COUNTA($G$11:G58)&lt;=$C$2,"",ABS(P59))</f>
        <v>39.199999999999818</v>
      </c>
      <c r="R59" s="37">
        <f ca="1">IF(COUNTA($G$11:G58)&lt;=$C$2,"",Q59^2)</f>
        <v>1536.6399999999858</v>
      </c>
      <c r="S59" s="30">
        <f ca="1">IF(COUNTA($G$11:G58)&lt;=$C$2,"",Q59/G59)</f>
        <v>1.4874402367761941E-2</v>
      </c>
      <c r="T59" s="38">
        <f t="shared" si="3"/>
        <v>2674.6</v>
      </c>
      <c r="U59" s="37">
        <f t="shared" si="2"/>
        <v>2674.6</v>
      </c>
    </row>
    <row r="60" spans="1:21" x14ac:dyDescent="0.25">
      <c r="A60" s="19">
        <v>45282</v>
      </c>
      <c r="B60" s="20">
        <v>49</v>
      </c>
      <c r="C60" s="21">
        <v>2069.1</v>
      </c>
      <c r="E60" s="22">
        <v>45574</v>
      </c>
      <c r="F60" s="23">
        <v>248</v>
      </c>
      <c r="G60" s="24">
        <v>2626</v>
      </c>
      <c r="H60" s="34">
        <f ca="1">IF(COUNTA($G$11:G59)&lt;=$B$2,"",AVERAGE(OFFSET(G59,0,0,-$B$2)))</f>
        <v>2656.4</v>
      </c>
      <c r="I60" s="34">
        <f ca="1">IF(COUNTA($G$11:G59)&lt;=$B$2,"",G60-H60)</f>
        <v>-30.400000000000091</v>
      </c>
      <c r="J60" s="34">
        <f ca="1">IF(COUNTA($G$11:G59)&lt;=$B$2,"",ABS(I60))</f>
        <v>30.400000000000091</v>
      </c>
      <c r="K60" s="34">
        <f ca="1">IF(COUNTA($G$11:G59)&lt;=$B$2,"",J60^2)</f>
        <v>924.16000000000554</v>
      </c>
      <c r="L60" s="26">
        <f ca="1">IF(COUNTA($G$11:G59)&lt;=$B$2,"",J60/G60)</f>
        <v>1.1576542269611611E-2</v>
      </c>
      <c r="M60" s="35">
        <f t="shared" si="1"/>
        <v>2656.4</v>
      </c>
      <c r="N60" s="36">
        <f t="shared" si="0"/>
        <v>2656.4</v>
      </c>
      <c r="O60" s="29">
        <f ca="1">IF(COUNTA($G$11:G59)&lt;=$C$2,"",AVERAGE(OFFSET(G59,0,0,-$C$2)))</f>
        <v>2663.62</v>
      </c>
      <c r="P60" s="29">
        <f ca="1">IF(COUNTA($G$11:G59)&lt;=$C$2,"",G60-O60)</f>
        <v>-37.619999999999891</v>
      </c>
      <c r="Q60" s="29">
        <f ca="1">IF(COUNTA($G$11:G59)&lt;=$C$2,"",ABS(P60))</f>
        <v>37.619999999999891</v>
      </c>
      <c r="R60" s="37">
        <f ca="1">IF(COUNTA($G$11:G59)&lt;=$C$2,"",Q60^2)</f>
        <v>1415.2643999999918</v>
      </c>
      <c r="S60" s="30">
        <f ca="1">IF(COUNTA($G$11:G59)&lt;=$C$2,"",Q60/G60)</f>
        <v>1.4325971058644284E-2</v>
      </c>
      <c r="T60" s="38">
        <f t="shared" si="3"/>
        <v>2663.62</v>
      </c>
      <c r="U60" s="37">
        <f t="shared" si="2"/>
        <v>2663.62</v>
      </c>
    </row>
    <row r="61" spans="1:21" x14ac:dyDescent="0.25">
      <c r="A61" s="22">
        <v>45286</v>
      </c>
      <c r="B61" s="23">
        <v>50</v>
      </c>
      <c r="C61" s="32">
        <v>2069.8000000000002</v>
      </c>
      <c r="E61" s="19">
        <v>45575</v>
      </c>
      <c r="F61" s="20">
        <v>249</v>
      </c>
      <c r="G61" s="33">
        <v>2639.3</v>
      </c>
      <c r="H61" s="34">
        <f ca="1">IF(COUNTA($G$11:G60)&lt;=$B$2,"",AVERAGE(OFFSET(G60,0,0,-$B$2)))</f>
        <v>2642.4666666666667</v>
      </c>
      <c r="I61" s="34">
        <f ca="1">IF(COUNTA($G$11:G60)&lt;=$B$2,"",G61-H61)</f>
        <v>-3.1666666666665151</v>
      </c>
      <c r="J61" s="34">
        <f ca="1">IF(COUNTA($G$11:G60)&lt;=$B$2,"",ABS(I61))</f>
        <v>3.1666666666665151</v>
      </c>
      <c r="K61" s="34">
        <f ca="1">IF(COUNTA($G$11:G60)&lt;=$B$2,"",J61^2)</f>
        <v>10.027777777776818</v>
      </c>
      <c r="L61" s="26">
        <f ca="1">IF(COUNTA($G$11:G60)&lt;=$B$2,"",J61/G61)</f>
        <v>1.1998130817514169E-3</v>
      </c>
      <c r="M61" s="35">
        <f t="shared" si="1"/>
        <v>2642.4666666666667</v>
      </c>
      <c r="N61" s="36">
        <f t="shared" si="0"/>
        <v>2642.4666666666667</v>
      </c>
      <c r="O61" s="29">
        <f ca="1">IF(COUNTA($G$11:G60)&lt;=$C$2,"",AVERAGE(OFFSET(G60,0,0,-$C$2)))</f>
        <v>2654.88</v>
      </c>
      <c r="P61" s="29">
        <f ca="1">IF(COUNTA($G$11:G60)&lt;=$C$2,"",G61-O61)</f>
        <v>-15.579999999999927</v>
      </c>
      <c r="Q61" s="29">
        <f ca="1">IF(COUNTA($G$11:G60)&lt;=$C$2,"",ABS(P61))</f>
        <v>15.579999999999927</v>
      </c>
      <c r="R61" s="37">
        <f ca="1">IF(COUNTA($G$11:G60)&lt;=$C$2,"",Q61^2)</f>
        <v>242.73639999999773</v>
      </c>
      <c r="S61" s="30">
        <f ca="1">IF(COUNTA($G$11:G60)&lt;=$C$2,"",Q61/G61)</f>
        <v>5.9030803622172265E-3</v>
      </c>
      <c r="T61" s="38">
        <f t="shared" si="3"/>
        <v>2654.88</v>
      </c>
      <c r="U61" s="37">
        <f t="shared" si="2"/>
        <v>2654.88</v>
      </c>
    </row>
    <row r="62" spans="1:21" x14ac:dyDescent="0.25">
      <c r="A62" s="19">
        <v>45287</v>
      </c>
      <c r="B62" s="20">
        <v>51</v>
      </c>
      <c r="C62" s="21">
        <v>2093.1</v>
      </c>
      <c r="E62" s="22">
        <v>45576</v>
      </c>
      <c r="F62" s="23">
        <v>250</v>
      </c>
      <c r="G62" s="24">
        <v>2676.3</v>
      </c>
      <c r="H62" s="34">
        <f ca="1">IF(COUNTA($G$11:G61)&lt;=$B$2,"",AVERAGE(OFFSET(G61,0,0,-$B$2)))</f>
        <v>2633.5666666666666</v>
      </c>
      <c r="I62" s="34">
        <f ca="1">IF(COUNTA($G$11:G61)&lt;=$B$2,"",G62-H62)</f>
        <v>42.733333333333576</v>
      </c>
      <c r="J62" s="34">
        <f ca="1">IF(COUNTA($G$11:G61)&lt;=$B$2,"",ABS(I62))</f>
        <v>42.733333333333576</v>
      </c>
      <c r="K62" s="34">
        <f ca="1">IF(COUNTA($G$11:G61)&lt;=$B$2,"",J62^2)</f>
        <v>1826.1377777777984</v>
      </c>
      <c r="L62" s="26">
        <f ca="1">IF(COUNTA($G$11:G61)&lt;=$B$2,"",J62/G62)</f>
        <v>1.596731806349571E-2</v>
      </c>
      <c r="M62" s="35">
        <f t="shared" si="1"/>
        <v>2633.5666666666666</v>
      </c>
      <c r="N62" s="36">
        <f t="shared" si="0"/>
        <v>2633.5666666666666</v>
      </c>
      <c r="O62" s="29">
        <f ca="1">IF(COUNTA($G$11:G61)&lt;=$C$2,"",AVERAGE(OFFSET(G61,0,0,-$C$2)))</f>
        <v>2646.9</v>
      </c>
      <c r="P62" s="29">
        <f ca="1">IF(COUNTA($G$11:G61)&lt;=$C$2,"",G62-O62)</f>
        <v>29.400000000000091</v>
      </c>
      <c r="Q62" s="29">
        <f ca="1">IF(COUNTA($G$11:G61)&lt;=$C$2,"",ABS(P62))</f>
        <v>29.400000000000091</v>
      </c>
      <c r="R62" s="37">
        <f ca="1">IF(COUNTA($G$11:G61)&lt;=$C$2,"",Q62^2)</f>
        <v>864.36000000000536</v>
      </c>
      <c r="S62" s="30">
        <f ca="1">IF(COUNTA($G$11:G61)&lt;=$C$2,"",Q62/G62)</f>
        <v>1.0985315547584385E-2</v>
      </c>
      <c r="T62" s="38">
        <f t="shared" si="3"/>
        <v>2646.9</v>
      </c>
      <c r="U62" s="37">
        <f t="shared" si="2"/>
        <v>2646.9</v>
      </c>
    </row>
    <row r="63" spans="1:21" x14ac:dyDescent="0.25">
      <c r="A63" s="22">
        <v>45288</v>
      </c>
      <c r="B63" s="23">
        <v>52</v>
      </c>
      <c r="C63" s="32">
        <v>2083.5</v>
      </c>
      <c r="E63" s="19">
        <v>45579</v>
      </c>
      <c r="F63" s="20">
        <v>251</v>
      </c>
      <c r="G63" s="33">
        <v>2665.6</v>
      </c>
      <c r="H63" s="34">
        <f ca="1">IF(COUNTA($G$11:G62)&lt;=$B$2,"",AVERAGE(OFFSET(G62,0,0,-$B$2)))</f>
        <v>2647.2000000000003</v>
      </c>
      <c r="I63" s="34">
        <f ca="1">IF(COUNTA($G$11:G62)&lt;=$B$2,"",G63-H63)</f>
        <v>18.399999999999636</v>
      </c>
      <c r="J63" s="34">
        <f ca="1">IF(COUNTA($G$11:G62)&lt;=$B$2,"",ABS(I63))</f>
        <v>18.399999999999636</v>
      </c>
      <c r="K63" s="34">
        <f ca="1">IF(COUNTA($G$11:G62)&lt;=$B$2,"",J63^2)</f>
        <v>338.55999999998659</v>
      </c>
      <c r="L63" s="26">
        <f ca="1">IF(COUNTA($G$11:G62)&lt;=$B$2,"",J63/G63)</f>
        <v>6.9027611044416405E-3</v>
      </c>
      <c r="M63" s="35">
        <f t="shared" si="1"/>
        <v>2647.2000000000003</v>
      </c>
      <c r="N63" s="36">
        <f t="shared" si="0"/>
        <v>2647.2000000000003</v>
      </c>
      <c r="O63" s="29">
        <f ca="1">IF(COUNTA($G$11:G62)&lt;=$C$2,"",AVERAGE(OFFSET(G62,0,0,-$C$2)))</f>
        <v>2648.6</v>
      </c>
      <c r="P63" s="29">
        <f ca="1">IF(COUNTA($G$11:G62)&lt;=$C$2,"",G63-O63)</f>
        <v>17</v>
      </c>
      <c r="Q63" s="29">
        <f ca="1">IF(COUNTA($G$11:G62)&lt;=$C$2,"",ABS(P63))</f>
        <v>17</v>
      </c>
      <c r="R63" s="37">
        <f ca="1">IF(COUNTA($G$11:G62)&lt;=$C$2,"",Q63^2)</f>
        <v>289</v>
      </c>
      <c r="S63" s="30">
        <f ca="1">IF(COUNTA($G$11:G62)&lt;=$C$2,"",Q63/G63)</f>
        <v>6.3775510204081634E-3</v>
      </c>
      <c r="T63" s="38">
        <f t="shared" si="3"/>
        <v>2648.6</v>
      </c>
      <c r="U63" s="37">
        <f t="shared" si="2"/>
        <v>2648.6</v>
      </c>
    </row>
    <row r="64" spans="1:21" x14ac:dyDescent="0.25">
      <c r="A64" s="19">
        <v>45289</v>
      </c>
      <c r="B64" s="20">
        <v>53</v>
      </c>
      <c r="C64" s="21">
        <v>2071.8000000000002</v>
      </c>
      <c r="I64" s="39"/>
      <c r="K64" s="40"/>
      <c r="L64" s="41"/>
      <c r="N64" s="39"/>
      <c r="P64" s="40"/>
      <c r="Q64" s="40"/>
      <c r="R64" s="40"/>
      <c r="S64" s="42"/>
      <c r="T64" s="39"/>
      <c r="U64" s="40"/>
    </row>
    <row r="65" spans="1:3" x14ac:dyDescent="0.25">
      <c r="A65" s="22">
        <v>45293</v>
      </c>
      <c r="B65" s="23">
        <v>54</v>
      </c>
      <c r="C65" s="32">
        <v>2073.4</v>
      </c>
    </row>
    <row r="66" spans="1:3" x14ac:dyDescent="0.25">
      <c r="A66" s="19">
        <v>45294</v>
      </c>
      <c r="B66" s="20">
        <v>55</v>
      </c>
      <c r="C66" s="21">
        <v>2042.8</v>
      </c>
    </row>
    <row r="67" spans="1:3" x14ac:dyDescent="0.25">
      <c r="A67" s="22">
        <v>45295</v>
      </c>
      <c r="B67" s="23">
        <v>56</v>
      </c>
      <c r="C67" s="32">
        <v>2050</v>
      </c>
    </row>
    <row r="68" spans="1:3" x14ac:dyDescent="0.25">
      <c r="A68" s="19">
        <v>45296</v>
      </c>
      <c r="B68" s="20">
        <v>57</v>
      </c>
      <c r="C68" s="21">
        <v>2049.8000000000002</v>
      </c>
    </row>
    <row r="69" spans="1:3" x14ac:dyDescent="0.25">
      <c r="A69" s="22">
        <v>45299</v>
      </c>
      <c r="B69" s="23">
        <v>58</v>
      </c>
      <c r="C69" s="32">
        <v>2033.5</v>
      </c>
    </row>
    <row r="70" spans="1:3" x14ac:dyDescent="0.25">
      <c r="A70" s="19">
        <v>45300</v>
      </c>
      <c r="B70" s="20">
        <v>59</v>
      </c>
      <c r="C70" s="21">
        <v>2033</v>
      </c>
    </row>
    <row r="71" spans="1:3" x14ac:dyDescent="0.25">
      <c r="A71" s="22">
        <v>45301</v>
      </c>
      <c r="B71" s="23">
        <v>60</v>
      </c>
      <c r="C71" s="32">
        <v>2027.8</v>
      </c>
    </row>
    <row r="72" spans="1:3" x14ac:dyDescent="0.25">
      <c r="A72" s="19">
        <v>45302</v>
      </c>
      <c r="B72" s="20">
        <v>61</v>
      </c>
      <c r="C72" s="21">
        <v>2019.2</v>
      </c>
    </row>
    <row r="73" spans="1:3" x14ac:dyDescent="0.25">
      <c r="A73" s="22">
        <v>45303</v>
      </c>
      <c r="B73" s="23">
        <v>62</v>
      </c>
      <c r="C73" s="32">
        <v>2051.6</v>
      </c>
    </row>
    <row r="74" spans="1:3" x14ac:dyDescent="0.25">
      <c r="A74" s="19">
        <v>45307</v>
      </c>
      <c r="B74" s="20">
        <v>63</v>
      </c>
      <c r="C74" s="21">
        <v>2030.2</v>
      </c>
    </row>
    <row r="75" spans="1:3" x14ac:dyDescent="0.25">
      <c r="A75" s="22">
        <v>45308</v>
      </c>
      <c r="B75" s="23">
        <v>64</v>
      </c>
      <c r="C75" s="32">
        <v>2006.5</v>
      </c>
    </row>
    <row r="76" spans="1:3" x14ac:dyDescent="0.25">
      <c r="A76" s="19">
        <v>45309</v>
      </c>
      <c r="B76" s="20">
        <v>65</v>
      </c>
      <c r="C76" s="21">
        <v>2021.6</v>
      </c>
    </row>
    <row r="77" spans="1:3" x14ac:dyDescent="0.25">
      <c r="A77" s="22">
        <v>45310</v>
      </c>
      <c r="B77" s="23">
        <v>66</v>
      </c>
      <c r="C77" s="32">
        <v>2029.3</v>
      </c>
    </row>
    <row r="78" spans="1:3" x14ac:dyDescent="0.25">
      <c r="A78" s="19">
        <v>45313</v>
      </c>
      <c r="B78" s="20">
        <v>67</v>
      </c>
      <c r="C78" s="21">
        <v>2022.2</v>
      </c>
    </row>
    <row r="79" spans="1:3" x14ac:dyDescent="0.25">
      <c r="A79" s="22">
        <v>45314</v>
      </c>
      <c r="B79" s="23">
        <v>68</v>
      </c>
      <c r="C79" s="32">
        <v>2025.8</v>
      </c>
    </row>
    <row r="80" spans="1:3" x14ac:dyDescent="0.25">
      <c r="A80" s="19">
        <v>45315</v>
      </c>
      <c r="B80" s="20">
        <v>69</v>
      </c>
      <c r="C80" s="21">
        <v>2016</v>
      </c>
    </row>
    <row r="81" spans="1:3" x14ac:dyDescent="0.25">
      <c r="A81" s="22">
        <v>45316</v>
      </c>
      <c r="B81" s="23">
        <v>70</v>
      </c>
      <c r="C81" s="32">
        <v>2017.8</v>
      </c>
    </row>
    <row r="82" spans="1:3" x14ac:dyDescent="0.25">
      <c r="A82" s="19">
        <v>45317</v>
      </c>
      <c r="B82" s="20">
        <v>71</v>
      </c>
      <c r="C82" s="21">
        <v>2017.3</v>
      </c>
    </row>
    <row r="83" spans="1:3" x14ac:dyDescent="0.25">
      <c r="A83" s="22">
        <v>45320</v>
      </c>
      <c r="B83" s="23">
        <v>72</v>
      </c>
      <c r="C83" s="32">
        <v>2025.4</v>
      </c>
    </row>
    <row r="84" spans="1:3" x14ac:dyDescent="0.25">
      <c r="A84" s="19">
        <v>45321</v>
      </c>
      <c r="B84" s="20">
        <v>73</v>
      </c>
      <c r="C84" s="21">
        <v>2050.9</v>
      </c>
    </row>
    <row r="85" spans="1:3" x14ac:dyDescent="0.25">
      <c r="A85" s="22">
        <v>45322</v>
      </c>
      <c r="B85" s="23">
        <v>74</v>
      </c>
      <c r="C85" s="32">
        <v>2067.4</v>
      </c>
    </row>
    <row r="86" spans="1:3" x14ac:dyDescent="0.25">
      <c r="A86" s="19">
        <v>45323</v>
      </c>
      <c r="B86" s="20">
        <v>75</v>
      </c>
      <c r="C86" s="21">
        <v>2071.1</v>
      </c>
    </row>
    <row r="87" spans="1:3" x14ac:dyDescent="0.25">
      <c r="A87" s="22">
        <v>45324</v>
      </c>
      <c r="B87" s="23">
        <v>76</v>
      </c>
      <c r="C87" s="32">
        <v>2053.6999999999998</v>
      </c>
    </row>
    <row r="88" spans="1:3" x14ac:dyDescent="0.25">
      <c r="A88" s="19">
        <v>45327</v>
      </c>
      <c r="B88" s="20">
        <v>77</v>
      </c>
      <c r="C88" s="21">
        <v>2042.9</v>
      </c>
    </row>
    <row r="89" spans="1:3" x14ac:dyDescent="0.25">
      <c r="A89" s="22">
        <v>45328</v>
      </c>
      <c r="B89" s="23">
        <v>78</v>
      </c>
      <c r="C89" s="32">
        <v>2051.4</v>
      </c>
    </row>
    <row r="90" spans="1:3" x14ac:dyDescent="0.25">
      <c r="A90" s="19">
        <v>45329</v>
      </c>
      <c r="B90" s="20">
        <v>79</v>
      </c>
      <c r="C90" s="21">
        <v>2051.6999999999998</v>
      </c>
    </row>
    <row r="91" spans="1:3" x14ac:dyDescent="0.25">
      <c r="A91" s="22">
        <v>45330</v>
      </c>
      <c r="B91" s="23">
        <v>80</v>
      </c>
      <c r="C91" s="32">
        <v>2047.9</v>
      </c>
    </row>
    <row r="92" spans="1:3" x14ac:dyDescent="0.25">
      <c r="A92" s="19">
        <v>45331</v>
      </c>
      <c r="B92" s="20">
        <v>81</v>
      </c>
      <c r="C92" s="21">
        <v>2038.7</v>
      </c>
    </row>
    <row r="93" spans="1:3" x14ac:dyDescent="0.25">
      <c r="A93" s="22">
        <v>45334</v>
      </c>
      <c r="B93" s="23">
        <v>82</v>
      </c>
      <c r="C93" s="32">
        <v>2033</v>
      </c>
    </row>
    <row r="94" spans="1:3" x14ac:dyDescent="0.25">
      <c r="A94" s="19">
        <v>45335</v>
      </c>
      <c r="B94" s="20">
        <v>83</v>
      </c>
      <c r="C94" s="21">
        <v>2007.2</v>
      </c>
    </row>
    <row r="95" spans="1:3" x14ac:dyDescent="0.25">
      <c r="A95" s="22">
        <v>45336</v>
      </c>
      <c r="B95" s="23">
        <v>84</v>
      </c>
      <c r="C95" s="32">
        <v>2004.3</v>
      </c>
    </row>
    <row r="96" spans="1:3" x14ac:dyDescent="0.25">
      <c r="A96" s="19">
        <v>45337</v>
      </c>
      <c r="B96" s="20">
        <v>85</v>
      </c>
      <c r="C96" s="21">
        <v>2014.9</v>
      </c>
    </row>
    <row r="97" spans="1:3" x14ac:dyDescent="0.25">
      <c r="A97" s="22">
        <v>45338</v>
      </c>
      <c r="B97" s="23">
        <v>86</v>
      </c>
      <c r="C97" s="32">
        <v>2024.1</v>
      </c>
    </row>
    <row r="98" spans="1:3" x14ac:dyDescent="0.25">
      <c r="A98" s="19">
        <v>45342</v>
      </c>
      <c r="B98" s="20">
        <v>87</v>
      </c>
      <c r="C98" s="21">
        <v>2039.8</v>
      </c>
    </row>
    <row r="99" spans="1:3" x14ac:dyDescent="0.25">
      <c r="A99" s="22">
        <v>45343</v>
      </c>
      <c r="B99" s="23">
        <v>88</v>
      </c>
      <c r="C99" s="32">
        <v>2034.3</v>
      </c>
    </row>
    <row r="100" spans="1:3" x14ac:dyDescent="0.25">
      <c r="A100" s="19">
        <v>45344</v>
      </c>
      <c r="B100" s="20">
        <v>89</v>
      </c>
      <c r="C100" s="21">
        <v>2030.7</v>
      </c>
    </row>
    <row r="101" spans="1:3" x14ac:dyDescent="0.25">
      <c r="A101" s="22">
        <v>45345</v>
      </c>
      <c r="B101" s="23">
        <v>90</v>
      </c>
      <c r="C101" s="32">
        <v>2049.4</v>
      </c>
    </row>
    <row r="102" spans="1:3" x14ac:dyDescent="0.25">
      <c r="A102" s="19">
        <v>45348</v>
      </c>
      <c r="B102" s="20">
        <v>91</v>
      </c>
      <c r="C102" s="21">
        <v>2038.9</v>
      </c>
    </row>
    <row r="103" spans="1:3" x14ac:dyDescent="0.25">
      <c r="A103" s="22">
        <v>45349</v>
      </c>
      <c r="B103" s="23">
        <v>92</v>
      </c>
      <c r="C103" s="32">
        <v>2044.1</v>
      </c>
    </row>
    <row r="104" spans="1:3" x14ac:dyDescent="0.25">
      <c r="A104" s="19">
        <v>45350</v>
      </c>
      <c r="B104" s="20">
        <v>93</v>
      </c>
      <c r="C104" s="21">
        <v>2042.7</v>
      </c>
    </row>
    <row r="105" spans="1:3" x14ac:dyDescent="0.25">
      <c r="A105" s="22">
        <v>45351</v>
      </c>
      <c r="B105" s="23">
        <v>94</v>
      </c>
      <c r="C105" s="32">
        <v>2054.6999999999998</v>
      </c>
    </row>
    <row r="106" spans="1:3" x14ac:dyDescent="0.25">
      <c r="A106" s="19">
        <v>45352</v>
      </c>
      <c r="B106" s="20">
        <v>95</v>
      </c>
      <c r="C106" s="21">
        <v>2095.6999999999998</v>
      </c>
    </row>
    <row r="107" spans="1:3" x14ac:dyDescent="0.25">
      <c r="A107" s="22">
        <v>45355</v>
      </c>
      <c r="B107" s="23">
        <v>96</v>
      </c>
      <c r="C107" s="32">
        <v>2126.3000000000002</v>
      </c>
    </row>
    <row r="108" spans="1:3" x14ac:dyDescent="0.25">
      <c r="A108" s="19">
        <v>45356</v>
      </c>
      <c r="B108" s="20">
        <v>97</v>
      </c>
      <c r="C108" s="21">
        <v>2141.9</v>
      </c>
    </row>
    <row r="109" spans="1:3" x14ac:dyDescent="0.25">
      <c r="A109" s="22">
        <v>45357</v>
      </c>
      <c r="B109" s="23">
        <v>98</v>
      </c>
      <c r="C109" s="32">
        <v>2158.1999999999998</v>
      </c>
    </row>
    <row r="110" spans="1:3" x14ac:dyDescent="0.25">
      <c r="A110" s="19">
        <v>45358</v>
      </c>
      <c r="B110" s="20">
        <v>99</v>
      </c>
      <c r="C110" s="21">
        <v>2165.1999999999998</v>
      </c>
    </row>
    <row r="111" spans="1:3" x14ac:dyDescent="0.25">
      <c r="A111" s="22">
        <v>45359</v>
      </c>
      <c r="B111" s="23">
        <v>100</v>
      </c>
      <c r="C111" s="32">
        <v>2185.5</v>
      </c>
    </row>
    <row r="112" spans="1:3" x14ac:dyDescent="0.25">
      <c r="A112" s="19">
        <v>45362</v>
      </c>
      <c r="B112" s="20">
        <v>101</v>
      </c>
      <c r="C112" s="21">
        <v>2188.6</v>
      </c>
    </row>
    <row r="113" spans="1:3" x14ac:dyDescent="0.25">
      <c r="A113" s="22">
        <v>45363</v>
      </c>
      <c r="B113" s="23">
        <v>102</v>
      </c>
      <c r="C113" s="32">
        <v>2166.1</v>
      </c>
    </row>
    <row r="114" spans="1:3" x14ac:dyDescent="0.25">
      <c r="A114" s="19">
        <v>45364</v>
      </c>
      <c r="B114" s="20">
        <v>103</v>
      </c>
      <c r="C114" s="21">
        <v>2180.8000000000002</v>
      </c>
    </row>
    <row r="115" spans="1:3" x14ac:dyDescent="0.25">
      <c r="A115" s="22">
        <v>45365</v>
      </c>
      <c r="B115" s="23">
        <v>104</v>
      </c>
      <c r="C115" s="32">
        <v>2167.5</v>
      </c>
    </row>
    <row r="116" spans="1:3" x14ac:dyDescent="0.25">
      <c r="A116" s="19">
        <v>45366</v>
      </c>
      <c r="B116" s="20">
        <v>105</v>
      </c>
      <c r="C116" s="21">
        <v>2161.5</v>
      </c>
    </row>
    <row r="117" spans="1:3" x14ac:dyDescent="0.25">
      <c r="A117" s="22">
        <v>45369</v>
      </c>
      <c r="B117" s="23">
        <v>106</v>
      </c>
      <c r="C117" s="32">
        <v>2164.3000000000002</v>
      </c>
    </row>
    <row r="118" spans="1:3" x14ac:dyDescent="0.25">
      <c r="A118" s="19">
        <v>45370</v>
      </c>
      <c r="B118" s="20">
        <v>107</v>
      </c>
      <c r="C118" s="21">
        <v>2159.6999999999998</v>
      </c>
    </row>
    <row r="119" spans="1:3" x14ac:dyDescent="0.25">
      <c r="A119" s="22">
        <v>45371</v>
      </c>
      <c r="B119" s="23">
        <v>108</v>
      </c>
      <c r="C119" s="32">
        <v>2161</v>
      </c>
    </row>
    <row r="120" spans="1:3" x14ac:dyDescent="0.25">
      <c r="A120" s="19">
        <v>45372</v>
      </c>
      <c r="B120" s="20">
        <v>109</v>
      </c>
      <c r="C120" s="21">
        <v>2184.6999999999998</v>
      </c>
    </row>
    <row r="121" spans="1:3" x14ac:dyDescent="0.25">
      <c r="A121" s="22">
        <v>45373</v>
      </c>
      <c r="B121" s="23">
        <v>110</v>
      </c>
      <c r="C121" s="32">
        <v>2160</v>
      </c>
    </row>
    <row r="122" spans="1:3" x14ac:dyDescent="0.25">
      <c r="A122" s="19">
        <v>45376</v>
      </c>
      <c r="B122" s="20">
        <v>111</v>
      </c>
      <c r="C122" s="21">
        <v>2176.4</v>
      </c>
    </row>
    <row r="123" spans="1:3" x14ac:dyDescent="0.25">
      <c r="A123" s="22">
        <v>45377</v>
      </c>
      <c r="B123" s="23">
        <v>112</v>
      </c>
      <c r="C123" s="32">
        <v>2177.1999999999998</v>
      </c>
    </row>
    <row r="124" spans="1:3" x14ac:dyDescent="0.25">
      <c r="A124" s="19">
        <v>45378</v>
      </c>
      <c r="B124" s="20">
        <v>113</v>
      </c>
      <c r="C124" s="21">
        <v>2212.6999999999998</v>
      </c>
    </row>
    <row r="125" spans="1:3" x14ac:dyDescent="0.25">
      <c r="A125" s="22">
        <v>45379</v>
      </c>
      <c r="B125" s="23">
        <v>114</v>
      </c>
      <c r="C125" s="32">
        <v>2238.4</v>
      </c>
    </row>
    <row r="126" spans="1:3" x14ac:dyDescent="0.25">
      <c r="A126" s="19">
        <v>45383</v>
      </c>
      <c r="B126" s="20">
        <v>115</v>
      </c>
      <c r="C126" s="21">
        <v>2257.1</v>
      </c>
    </row>
    <row r="127" spans="1:3" x14ac:dyDescent="0.25">
      <c r="A127" s="22">
        <v>45384</v>
      </c>
      <c r="B127" s="23">
        <v>116</v>
      </c>
      <c r="C127" s="32">
        <v>2281.8000000000002</v>
      </c>
    </row>
    <row r="128" spans="1:3" x14ac:dyDescent="0.25">
      <c r="A128" s="19">
        <v>45385</v>
      </c>
      <c r="B128" s="20">
        <v>117</v>
      </c>
      <c r="C128" s="21">
        <v>2315</v>
      </c>
    </row>
    <row r="129" spans="1:3" x14ac:dyDescent="0.25">
      <c r="A129" s="22">
        <v>45386</v>
      </c>
      <c r="B129" s="23">
        <v>118</v>
      </c>
      <c r="C129" s="32">
        <v>2308.5</v>
      </c>
    </row>
    <row r="130" spans="1:3" x14ac:dyDescent="0.25">
      <c r="A130" s="19">
        <v>45387</v>
      </c>
      <c r="B130" s="20">
        <v>119</v>
      </c>
      <c r="C130" s="21">
        <v>2345.4</v>
      </c>
    </row>
    <row r="131" spans="1:3" x14ac:dyDescent="0.25">
      <c r="A131" s="22">
        <v>45390</v>
      </c>
      <c r="B131" s="23">
        <v>120</v>
      </c>
      <c r="C131" s="32">
        <v>2351</v>
      </c>
    </row>
    <row r="132" spans="1:3" x14ac:dyDescent="0.25">
      <c r="A132" s="19">
        <v>45391</v>
      </c>
      <c r="B132" s="20">
        <v>121</v>
      </c>
      <c r="C132" s="21">
        <v>2362.4</v>
      </c>
    </row>
    <row r="133" spans="1:3" x14ac:dyDescent="0.25">
      <c r="A133" s="22">
        <v>45392</v>
      </c>
      <c r="B133" s="23">
        <v>122</v>
      </c>
      <c r="C133" s="32">
        <v>2348.4</v>
      </c>
    </row>
    <row r="134" spans="1:3" x14ac:dyDescent="0.25">
      <c r="A134" s="19">
        <v>45393</v>
      </c>
      <c r="B134" s="20">
        <v>123</v>
      </c>
      <c r="C134" s="21">
        <v>2372.6999999999998</v>
      </c>
    </row>
    <row r="135" spans="1:3" x14ac:dyDescent="0.25">
      <c r="A135" s="22">
        <v>45394</v>
      </c>
      <c r="B135" s="23">
        <v>124</v>
      </c>
      <c r="C135" s="32">
        <v>2374.1</v>
      </c>
    </row>
    <row r="136" spans="1:3" x14ac:dyDescent="0.25">
      <c r="A136" s="19">
        <v>45397</v>
      </c>
      <c r="B136" s="20">
        <v>125</v>
      </c>
      <c r="C136" s="21">
        <v>2383</v>
      </c>
    </row>
    <row r="137" spans="1:3" x14ac:dyDescent="0.25">
      <c r="A137" s="22">
        <v>45398</v>
      </c>
      <c r="B137" s="23">
        <v>126</v>
      </c>
      <c r="C137" s="32">
        <v>2407.8000000000002</v>
      </c>
    </row>
    <row r="138" spans="1:3" x14ac:dyDescent="0.25">
      <c r="A138" s="19">
        <v>45399</v>
      </c>
      <c r="B138" s="20">
        <v>127</v>
      </c>
      <c r="C138" s="21">
        <v>2388.4</v>
      </c>
    </row>
    <row r="139" spans="1:3" x14ac:dyDescent="0.25">
      <c r="A139" s="22">
        <v>45400</v>
      </c>
      <c r="B139" s="23">
        <v>128</v>
      </c>
      <c r="C139" s="32">
        <v>2398</v>
      </c>
    </row>
    <row r="140" spans="1:3" x14ac:dyDescent="0.25">
      <c r="A140" s="19">
        <v>45401</v>
      </c>
      <c r="B140" s="20">
        <v>129</v>
      </c>
      <c r="C140" s="21">
        <v>2413.8000000000002</v>
      </c>
    </row>
    <row r="141" spans="1:3" x14ac:dyDescent="0.25">
      <c r="A141" s="22">
        <v>45404</v>
      </c>
      <c r="B141" s="23">
        <v>130</v>
      </c>
      <c r="C141" s="32">
        <v>2346.4</v>
      </c>
    </row>
    <row r="142" spans="1:3" x14ac:dyDescent="0.25">
      <c r="A142" s="19">
        <v>45405</v>
      </c>
      <c r="B142" s="20">
        <v>131</v>
      </c>
      <c r="C142" s="21">
        <v>2342.1</v>
      </c>
    </row>
    <row r="143" spans="1:3" x14ac:dyDescent="0.25">
      <c r="A143" s="22">
        <v>45406</v>
      </c>
      <c r="B143" s="23">
        <v>132</v>
      </c>
      <c r="C143" s="32">
        <v>2338.4</v>
      </c>
    </row>
    <row r="144" spans="1:3" x14ac:dyDescent="0.25">
      <c r="A144" s="19">
        <v>45407</v>
      </c>
      <c r="B144" s="20">
        <v>133</v>
      </c>
      <c r="C144" s="21">
        <v>2342.5</v>
      </c>
    </row>
    <row r="145" spans="1:3" x14ac:dyDescent="0.25">
      <c r="A145" s="22">
        <v>45408</v>
      </c>
      <c r="B145" s="23">
        <v>134</v>
      </c>
      <c r="C145" s="32">
        <v>2347.1999999999998</v>
      </c>
    </row>
    <row r="146" spans="1:3" x14ac:dyDescent="0.25">
      <c r="A146" s="19">
        <v>45411</v>
      </c>
      <c r="B146" s="20">
        <v>135</v>
      </c>
      <c r="C146" s="21">
        <v>2357.6999999999998</v>
      </c>
    </row>
    <row r="147" spans="1:3" x14ac:dyDescent="0.25">
      <c r="A147" s="22">
        <v>45412</v>
      </c>
      <c r="B147" s="23">
        <v>136</v>
      </c>
      <c r="C147" s="32">
        <v>2302.9</v>
      </c>
    </row>
    <row r="148" spans="1:3" x14ac:dyDescent="0.25">
      <c r="A148" s="19">
        <v>45413</v>
      </c>
      <c r="B148" s="20">
        <v>137</v>
      </c>
      <c r="C148" s="21">
        <v>2311</v>
      </c>
    </row>
    <row r="149" spans="1:3" x14ac:dyDescent="0.25">
      <c r="A149" s="22">
        <v>45414</v>
      </c>
      <c r="B149" s="23">
        <v>138</v>
      </c>
      <c r="C149" s="32">
        <v>2309.6</v>
      </c>
    </row>
    <row r="150" spans="1:3" x14ac:dyDescent="0.25">
      <c r="A150" s="19">
        <v>45415</v>
      </c>
      <c r="B150" s="20">
        <v>139</v>
      </c>
      <c r="C150" s="21">
        <v>2308.6</v>
      </c>
    </row>
    <row r="151" spans="1:3" x14ac:dyDescent="0.25">
      <c r="A151" s="22">
        <v>45418</v>
      </c>
      <c r="B151" s="23">
        <v>140</v>
      </c>
      <c r="C151" s="32">
        <v>2331.1999999999998</v>
      </c>
    </row>
    <row r="152" spans="1:3" x14ac:dyDescent="0.25">
      <c r="A152" s="19">
        <v>45419</v>
      </c>
      <c r="B152" s="20">
        <v>141</v>
      </c>
      <c r="C152" s="21">
        <v>2324.1999999999998</v>
      </c>
    </row>
    <row r="153" spans="1:3" x14ac:dyDescent="0.25">
      <c r="A153" s="22">
        <v>45420</v>
      </c>
      <c r="B153" s="23">
        <v>142</v>
      </c>
      <c r="C153" s="32">
        <v>2322.3000000000002</v>
      </c>
    </row>
    <row r="154" spans="1:3" x14ac:dyDescent="0.25">
      <c r="A154" s="19">
        <v>45421</v>
      </c>
      <c r="B154" s="20">
        <v>143</v>
      </c>
      <c r="C154" s="21">
        <v>2340.3000000000002</v>
      </c>
    </row>
    <row r="155" spans="1:3" x14ac:dyDescent="0.25">
      <c r="A155" s="22">
        <v>45422</v>
      </c>
      <c r="B155" s="23">
        <v>144</v>
      </c>
      <c r="C155" s="32">
        <v>2375</v>
      </c>
    </row>
    <row r="156" spans="1:3" x14ac:dyDescent="0.25">
      <c r="A156" s="19">
        <v>45425</v>
      </c>
      <c r="B156" s="20">
        <v>145</v>
      </c>
      <c r="C156" s="21">
        <v>2343</v>
      </c>
    </row>
    <row r="157" spans="1:3" x14ac:dyDescent="0.25">
      <c r="A157" s="22">
        <v>45426</v>
      </c>
      <c r="B157" s="23">
        <v>146</v>
      </c>
      <c r="C157" s="32">
        <v>2359.9</v>
      </c>
    </row>
    <row r="158" spans="1:3" x14ac:dyDescent="0.25">
      <c r="A158" s="19">
        <v>45427</v>
      </c>
      <c r="B158" s="20">
        <v>147</v>
      </c>
      <c r="C158" s="21">
        <v>2394.9</v>
      </c>
    </row>
    <row r="159" spans="1:3" x14ac:dyDescent="0.25">
      <c r="A159" s="22">
        <v>45428</v>
      </c>
      <c r="B159" s="23">
        <v>148</v>
      </c>
      <c r="C159" s="32">
        <v>2385.5</v>
      </c>
    </row>
    <row r="160" spans="1:3" x14ac:dyDescent="0.25">
      <c r="A160" s="19">
        <v>45429</v>
      </c>
      <c r="B160" s="20">
        <v>149</v>
      </c>
      <c r="C160" s="21">
        <v>2417.4</v>
      </c>
    </row>
    <row r="161" spans="1:3" x14ac:dyDescent="0.25">
      <c r="A161" s="22">
        <v>45432</v>
      </c>
      <c r="B161" s="23">
        <v>150</v>
      </c>
      <c r="C161" s="32">
        <v>2438.5</v>
      </c>
    </row>
    <row r="162" spans="1:3" x14ac:dyDescent="0.25">
      <c r="A162" s="19">
        <v>45433</v>
      </c>
      <c r="B162" s="20">
        <v>151</v>
      </c>
      <c r="C162" s="21">
        <v>2425.9</v>
      </c>
    </row>
    <row r="163" spans="1:3" x14ac:dyDescent="0.25">
      <c r="A163" s="22">
        <v>45434</v>
      </c>
      <c r="B163" s="23">
        <v>152</v>
      </c>
      <c r="C163" s="32">
        <v>2392.9</v>
      </c>
    </row>
    <row r="164" spans="1:3" x14ac:dyDescent="0.25">
      <c r="A164" s="19">
        <v>45435</v>
      </c>
      <c r="B164" s="20">
        <v>153</v>
      </c>
      <c r="C164" s="21">
        <v>2337.1999999999998</v>
      </c>
    </row>
    <row r="165" spans="1:3" x14ac:dyDescent="0.25">
      <c r="A165" s="22">
        <v>45436</v>
      </c>
      <c r="B165" s="23">
        <v>154</v>
      </c>
      <c r="C165" s="32">
        <v>2334.5</v>
      </c>
    </row>
    <row r="166" spans="1:3" x14ac:dyDescent="0.25">
      <c r="A166" s="19">
        <v>45440</v>
      </c>
      <c r="B166" s="20">
        <v>155</v>
      </c>
      <c r="C166" s="21">
        <v>2356.5</v>
      </c>
    </row>
    <row r="167" spans="1:3" x14ac:dyDescent="0.25">
      <c r="A167" s="22">
        <v>45441</v>
      </c>
      <c r="B167" s="23">
        <v>156</v>
      </c>
      <c r="C167" s="32">
        <v>2341.1999999999998</v>
      </c>
    </row>
    <row r="168" spans="1:3" x14ac:dyDescent="0.25">
      <c r="A168" s="19">
        <v>45442</v>
      </c>
      <c r="B168" s="20">
        <v>157</v>
      </c>
      <c r="C168" s="21">
        <v>2366.5</v>
      </c>
    </row>
    <row r="169" spans="1:3" x14ac:dyDescent="0.25">
      <c r="A169" s="22">
        <v>45443</v>
      </c>
      <c r="B169" s="23">
        <v>158</v>
      </c>
      <c r="C169" s="32">
        <v>2345.8000000000002</v>
      </c>
    </row>
    <row r="170" spans="1:3" x14ac:dyDescent="0.25">
      <c r="A170" s="19">
        <v>45446</v>
      </c>
      <c r="B170" s="20">
        <v>159</v>
      </c>
      <c r="C170" s="21">
        <v>2369.3000000000002</v>
      </c>
    </row>
    <row r="171" spans="1:3" x14ac:dyDescent="0.25">
      <c r="A171" s="22">
        <v>45447</v>
      </c>
      <c r="B171" s="23">
        <v>160</v>
      </c>
      <c r="C171" s="32">
        <v>2347.4</v>
      </c>
    </row>
    <row r="172" spans="1:3" x14ac:dyDescent="0.25">
      <c r="A172" s="19">
        <v>45448</v>
      </c>
      <c r="B172" s="20">
        <v>161</v>
      </c>
      <c r="C172" s="21">
        <v>2375.5</v>
      </c>
    </row>
    <row r="173" spans="1:3" x14ac:dyDescent="0.25">
      <c r="A173" s="22">
        <v>45449</v>
      </c>
      <c r="B173" s="23">
        <v>162</v>
      </c>
      <c r="C173" s="32">
        <v>2390.9</v>
      </c>
    </row>
    <row r="174" spans="1:3" x14ac:dyDescent="0.25">
      <c r="A174" s="19">
        <v>45450</v>
      </c>
      <c r="B174" s="20">
        <v>163</v>
      </c>
      <c r="C174" s="21">
        <v>2325</v>
      </c>
    </row>
    <row r="175" spans="1:3" x14ac:dyDescent="0.25">
      <c r="A175" s="22">
        <v>45453</v>
      </c>
      <c r="B175" s="23">
        <v>164</v>
      </c>
      <c r="C175" s="32">
        <v>2327</v>
      </c>
    </row>
    <row r="176" spans="1:3" x14ac:dyDescent="0.25">
      <c r="A176" s="19">
        <v>45454</v>
      </c>
      <c r="B176" s="20">
        <v>165</v>
      </c>
      <c r="C176" s="21">
        <v>2326.6</v>
      </c>
    </row>
    <row r="177" spans="1:3" x14ac:dyDescent="0.25">
      <c r="A177" s="22">
        <v>45455</v>
      </c>
      <c r="B177" s="23">
        <v>166</v>
      </c>
      <c r="C177" s="32">
        <v>2354.8000000000002</v>
      </c>
    </row>
    <row r="178" spans="1:3" x14ac:dyDescent="0.25">
      <c r="A178" s="19">
        <v>45456</v>
      </c>
      <c r="B178" s="20">
        <v>167</v>
      </c>
      <c r="C178" s="21">
        <v>2318</v>
      </c>
    </row>
    <row r="179" spans="1:3" x14ac:dyDescent="0.25">
      <c r="A179" s="22">
        <v>45457</v>
      </c>
      <c r="B179" s="23">
        <v>168</v>
      </c>
      <c r="C179" s="32">
        <v>2349.1</v>
      </c>
    </row>
    <row r="180" spans="1:3" x14ac:dyDescent="0.25">
      <c r="A180" s="19">
        <v>45460</v>
      </c>
      <c r="B180" s="20">
        <v>169</v>
      </c>
      <c r="C180" s="21">
        <v>2329</v>
      </c>
    </row>
    <row r="181" spans="1:3" x14ac:dyDescent="0.25">
      <c r="A181" s="22">
        <v>45461</v>
      </c>
      <c r="B181" s="23">
        <v>170</v>
      </c>
      <c r="C181" s="32">
        <v>2346.9</v>
      </c>
    </row>
    <row r="182" spans="1:3" x14ac:dyDescent="0.25">
      <c r="A182" s="19">
        <v>45463</v>
      </c>
      <c r="B182" s="20">
        <v>171</v>
      </c>
      <c r="C182" s="21">
        <v>2369</v>
      </c>
    </row>
    <row r="183" spans="1:3" x14ac:dyDescent="0.25">
      <c r="A183" s="22">
        <v>45464</v>
      </c>
      <c r="B183" s="23">
        <v>172</v>
      </c>
      <c r="C183" s="32">
        <v>2331.1999999999998</v>
      </c>
    </row>
    <row r="184" spans="1:3" x14ac:dyDescent="0.25">
      <c r="A184" s="19">
        <v>45467</v>
      </c>
      <c r="B184" s="20">
        <v>173</v>
      </c>
      <c r="C184" s="21">
        <v>2344.4</v>
      </c>
    </row>
    <row r="185" spans="1:3" x14ac:dyDescent="0.25">
      <c r="A185" s="22">
        <v>45468</v>
      </c>
      <c r="B185" s="23">
        <v>174</v>
      </c>
      <c r="C185" s="32">
        <v>2330.8000000000002</v>
      </c>
    </row>
    <row r="186" spans="1:3" x14ac:dyDescent="0.25">
      <c r="A186" s="19">
        <v>45469</v>
      </c>
      <c r="B186" s="20">
        <v>175</v>
      </c>
      <c r="C186" s="21">
        <v>2313.1999999999998</v>
      </c>
    </row>
    <row r="187" spans="1:3" x14ac:dyDescent="0.25">
      <c r="A187" s="22">
        <v>45470</v>
      </c>
      <c r="B187" s="23">
        <v>176</v>
      </c>
      <c r="C187" s="32">
        <v>2336.6</v>
      </c>
    </row>
    <row r="188" spans="1:3" x14ac:dyDescent="0.25">
      <c r="A188" s="19">
        <v>45471</v>
      </c>
      <c r="B188" s="20">
        <v>177</v>
      </c>
      <c r="C188" s="21">
        <v>2339.6</v>
      </c>
    </row>
    <row r="189" spans="1:3" x14ac:dyDescent="0.25">
      <c r="A189" s="22">
        <v>45474</v>
      </c>
      <c r="B189" s="23">
        <v>178</v>
      </c>
      <c r="C189" s="32">
        <v>2338.9</v>
      </c>
    </row>
    <row r="190" spans="1:3" x14ac:dyDescent="0.25">
      <c r="A190" s="19">
        <v>45475</v>
      </c>
      <c r="B190" s="20">
        <v>179</v>
      </c>
      <c r="C190" s="21">
        <v>2333.4</v>
      </c>
    </row>
    <row r="191" spans="1:3" x14ac:dyDescent="0.25">
      <c r="A191" s="22">
        <v>45476</v>
      </c>
      <c r="B191" s="23">
        <v>180</v>
      </c>
      <c r="C191" s="32">
        <v>2369.4</v>
      </c>
    </row>
    <row r="192" spans="1:3" x14ac:dyDescent="0.25">
      <c r="A192" s="19">
        <v>45478</v>
      </c>
      <c r="B192" s="20">
        <v>181</v>
      </c>
      <c r="C192" s="21">
        <v>2397.6999999999998</v>
      </c>
    </row>
    <row r="193" spans="1:3" x14ac:dyDescent="0.25">
      <c r="A193" s="22">
        <v>45481</v>
      </c>
      <c r="B193" s="23">
        <v>182</v>
      </c>
      <c r="C193" s="32">
        <v>2363.5</v>
      </c>
    </row>
    <row r="194" spans="1:3" x14ac:dyDescent="0.25">
      <c r="A194" s="19">
        <v>45482</v>
      </c>
      <c r="B194" s="20">
        <v>183</v>
      </c>
      <c r="C194" s="21">
        <v>2367.9</v>
      </c>
    </row>
    <row r="195" spans="1:3" x14ac:dyDescent="0.25">
      <c r="A195" s="22">
        <v>45483</v>
      </c>
      <c r="B195" s="23">
        <v>184</v>
      </c>
      <c r="C195" s="32">
        <v>2379.6999999999998</v>
      </c>
    </row>
    <row r="196" spans="1:3" x14ac:dyDescent="0.25">
      <c r="A196" s="19">
        <v>45484</v>
      </c>
      <c r="B196" s="20">
        <v>185</v>
      </c>
      <c r="C196" s="21">
        <v>2421.9</v>
      </c>
    </row>
    <row r="197" spans="1:3" x14ac:dyDescent="0.25">
      <c r="A197" s="22">
        <v>45485</v>
      </c>
      <c r="B197" s="23">
        <v>186</v>
      </c>
      <c r="C197" s="32">
        <v>2420.6999999999998</v>
      </c>
    </row>
    <row r="198" spans="1:3" x14ac:dyDescent="0.25">
      <c r="A198" s="19">
        <v>45488</v>
      </c>
      <c r="B198" s="20">
        <v>187</v>
      </c>
      <c r="C198" s="21">
        <v>2428.9</v>
      </c>
    </row>
    <row r="199" spans="1:3" x14ac:dyDescent="0.25">
      <c r="A199" s="22">
        <v>45489</v>
      </c>
      <c r="B199" s="23">
        <v>188</v>
      </c>
      <c r="C199" s="32">
        <v>2467.8000000000002</v>
      </c>
    </row>
    <row r="200" spans="1:3" x14ac:dyDescent="0.25">
      <c r="A200" s="19">
        <v>45490</v>
      </c>
      <c r="B200" s="20">
        <v>189</v>
      </c>
      <c r="C200" s="21">
        <v>2459.9</v>
      </c>
    </row>
    <row r="201" spans="1:3" x14ac:dyDescent="0.25">
      <c r="A201" s="22">
        <v>45491</v>
      </c>
      <c r="B201" s="23">
        <v>190</v>
      </c>
      <c r="C201" s="32">
        <v>2456.4</v>
      </c>
    </row>
    <row r="202" spans="1:3" x14ac:dyDescent="0.25">
      <c r="A202" s="19">
        <v>45492</v>
      </c>
      <c r="B202" s="20">
        <v>191</v>
      </c>
      <c r="C202" s="21">
        <v>2399.1</v>
      </c>
    </row>
    <row r="203" spans="1:3" x14ac:dyDescent="0.25">
      <c r="A203" s="22">
        <v>45495</v>
      </c>
      <c r="B203" s="23">
        <v>192</v>
      </c>
      <c r="C203" s="32">
        <v>2394.6999999999998</v>
      </c>
    </row>
    <row r="204" spans="1:3" x14ac:dyDescent="0.25">
      <c r="A204" s="19">
        <v>45496</v>
      </c>
      <c r="B204" s="20">
        <v>193</v>
      </c>
      <c r="C204" s="21">
        <v>2407.3000000000002</v>
      </c>
    </row>
    <row r="205" spans="1:3" x14ac:dyDescent="0.25">
      <c r="A205" s="22">
        <v>45497</v>
      </c>
      <c r="B205" s="23">
        <v>194</v>
      </c>
      <c r="C205" s="32">
        <v>2415.6999999999998</v>
      </c>
    </row>
    <row r="206" spans="1:3" x14ac:dyDescent="0.25">
      <c r="A206" s="19">
        <v>45498</v>
      </c>
      <c r="B206" s="20">
        <v>195</v>
      </c>
      <c r="C206" s="21">
        <v>2353.5</v>
      </c>
    </row>
    <row r="207" spans="1:3" x14ac:dyDescent="0.25">
      <c r="A207" s="22">
        <v>45499</v>
      </c>
      <c r="B207" s="23">
        <v>196</v>
      </c>
      <c r="C207" s="32">
        <v>2381</v>
      </c>
    </row>
    <row r="208" spans="1:3" x14ac:dyDescent="0.25">
      <c r="A208" s="19">
        <v>45502</v>
      </c>
      <c r="B208" s="20">
        <v>197</v>
      </c>
      <c r="C208" s="21">
        <v>2377.8000000000002</v>
      </c>
    </row>
    <row r="209" spans="1:3" x14ac:dyDescent="0.25">
      <c r="A209" s="22">
        <v>45503</v>
      </c>
      <c r="B209" s="23">
        <v>198</v>
      </c>
      <c r="C209" s="32">
        <v>2451.9</v>
      </c>
    </row>
    <row r="210" spans="1:3" x14ac:dyDescent="0.25">
      <c r="A210" s="19">
        <v>45504</v>
      </c>
      <c r="B210" s="20">
        <v>199</v>
      </c>
      <c r="C210" s="21">
        <v>2473</v>
      </c>
    </row>
  </sheetData>
  <mergeCells count="8">
    <mergeCell ref="U10:U11"/>
    <mergeCell ref="A9:C10"/>
    <mergeCell ref="E9:G10"/>
    <mergeCell ref="H10:L10"/>
    <mergeCell ref="O10:S10"/>
    <mergeCell ref="M10:M11"/>
    <mergeCell ref="T10:T11"/>
    <mergeCell ref="N10:N11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1025" r:id="rId3">
          <objectPr defaultSize="0" autoPict="0" r:id="rId4">
            <anchor moveWithCells="1">
              <from>
                <xdr:col>3</xdr:col>
                <xdr:colOff>114300</xdr:colOff>
                <xdr:row>0</xdr:row>
                <xdr:rowOff>47625</xdr:rowOff>
              </from>
              <to>
                <xdr:col>4</xdr:col>
                <xdr:colOff>381000</xdr:colOff>
                <xdr:row>2</xdr:row>
                <xdr:rowOff>76200</xdr:rowOff>
              </to>
            </anchor>
          </objectPr>
        </oleObject>
      </mc:Choice>
      <mc:Fallback>
        <oleObject progId="Equation.DSMT4" shapeId="1025" r:id="rId3"/>
      </mc:Fallback>
    </mc:AlternateContent>
    <mc:AlternateContent xmlns:mc="http://schemas.openxmlformats.org/markup-compatibility/2006">
      <mc:Choice Requires="x14">
        <oleObject progId="Equation.DSMT4" shapeId="1026" r:id="rId5">
          <objectPr defaultSize="0" autoPict="0" r:id="rId6">
            <anchor moveWithCells="1">
              <from>
                <xdr:col>3</xdr:col>
                <xdr:colOff>104775</xdr:colOff>
                <xdr:row>3</xdr:row>
                <xdr:rowOff>47625</xdr:rowOff>
              </from>
              <to>
                <xdr:col>4</xdr:col>
                <xdr:colOff>495300</xdr:colOff>
                <xdr:row>5</xdr:row>
                <xdr:rowOff>114300</xdr:rowOff>
              </to>
            </anchor>
          </objectPr>
        </oleObject>
      </mc:Choice>
      <mc:Fallback>
        <oleObject progId="Equation.DSMT4" shapeId="1026" r:id="rId5"/>
      </mc:Fallback>
    </mc:AlternateContent>
    <mc:AlternateContent xmlns:mc="http://schemas.openxmlformats.org/markup-compatibility/2006">
      <mc:Choice Requires="x14">
        <oleObject progId="Equation.DSMT4" shapeId="1027" r:id="rId7">
          <objectPr defaultSize="0" autoPict="0" r:id="rId8">
            <anchor moveWithCells="1">
              <from>
                <xdr:col>5</xdr:col>
                <xdr:colOff>47625</xdr:colOff>
                <xdr:row>0</xdr:row>
                <xdr:rowOff>76200</xdr:rowOff>
              </from>
              <to>
                <xdr:col>6</xdr:col>
                <xdr:colOff>190500</xdr:colOff>
                <xdr:row>2</xdr:row>
                <xdr:rowOff>95250</xdr:rowOff>
              </to>
            </anchor>
          </objectPr>
        </oleObject>
      </mc:Choice>
      <mc:Fallback>
        <oleObject progId="Equation.DSMT4" shapeId="1027" r:id="rId7"/>
      </mc:Fallback>
    </mc:AlternateContent>
    <mc:AlternateContent xmlns:mc="http://schemas.openxmlformats.org/markup-compatibility/2006">
      <mc:Choice Requires="x14">
        <oleObject progId="Equation.DSMT4" shapeId="1028" r:id="rId9">
          <objectPr defaultSize="0" autoPict="0" r:id="rId10">
            <anchor moveWithCells="1">
              <from>
                <xdr:col>5</xdr:col>
                <xdr:colOff>114300</xdr:colOff>
                <xdr:row>3</xdr:row>
                <xdr:rowOff>47625</xdr:rowOff>
              </from>
              <to>
                <xdr:col>6</xdr:col>
                <xdr:colOff>228600</xdr:colOff>
                <xdr:row>5</xdr:row>
                <xdr:rowOff>0</xdr:rowOff>
              </to>
            </anchor>
          </objectPr>
        </oleObject>
      </mc:Choice>
      <mc:Fallback>
        <oleObject progId="Equation.DSMT4" shapeId="1028" r:id="rId9"/>
      </mc:Fallback>
    </mc:AlternateContent>
  </oleObjects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11" name="Spinner 5">
              <controlPr defaultSize="0" autoPict="0">
                <anchor moveWithCells="1" sizeWithCells="1">
                  <from>
                    <xdr:col>1</xdr:col>
                    <xdr:colOff>266700</xdr:colOff>
                    <xdr:row>2</xdr:row>
                    <xdr:rowOff>38100</xdr:rowOff>
                  </from>
                  <to>
                    <xdr:col>1</xdr:col>
                    <xdr:colOff>714375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12" name="Spinner 6">
              <controlPr defaultSize="0" autoPict="0">
                <anchor moveWithCells="1" sizeWithCells="1">
                  <from>
                    <xdr:col>2</xdr:col>
                    <xdr:colOff>200025</xdr:colOff>
                    <xdr:row>2</xdr:row>
                    <xdr:rowOff>66675</xdr:rowOff>
                  </from>
                  <to>
                    <xdr:col>2</xdr:col>
                    <xdr:colOff>647700</xdr:colOff>
                    <xdr:row>5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16B87-B948-4B84-8F5A-FD3889827D6D}">
  <dimension ref="B2:U213"/>
  <sheetViews>
    <sheetView zoomScale="50" zoomScaleNormal="50" workbookViewId="0">
      <selection activeCell="L4" sqref="L4"/>
    </sheetView>
  </sheetViews>
  <sheetFormatPr defaultColWidth="11" defaultRowHeight="15.75" x14ac:dyDescent="0.25"/>
  <cols>
    <col min="9" max="9" width="15.5" bestFit="1" customWidth="1"/>
    <col min="11" max="11" width="13.875" bestFit="1" customWidth="1"/>
    <col min="13" max="13" width="11.625" bestFit="1" customWidth="1"/>
    <col min="15" max="15" width="13.875" bestFit="1" customWidth="1"/>
    <col min="17" max="17" width="17" bestFit="1" customWidth="1"/>
    <col min="19" max="19" width="13.875" bestFit="1" customWidth="1"/>
    <col min="21" max="21" width="11.625" bestFit="1" customWidth="1"/>
  </cols>
  <sheetData>
    <row r="2" spans="2:21" x14ac:dyDescent="0.25">
      <c r="I2" s="4" t="s">
        <v>15</v>
      </c>
      <c r="J2" s="5" t="s">
        <v>1</v>
      </c>
      <c r="K2" s="6">
        <f>AVERAGE(K15:K66)</f>
        <v>19.141130391972645</v>
      </c>
      <c r="O2" s="4" t="s">
        <v>16</v>
      </c>
      <c r="P2" s="5" t="s">
        <v>1</v>
      </c>
      <c r="Q2" s="6">
        <f>AVERAGE(S15:S66)</f>
        <v>20.129352140132159</v>
      </c>
    </row>
    <row r="3" spans="2:21" x14ac:dyDescent="0.25">
      <c r="J3" s="5" t="s">
        <v>2</v>
      </c>
      <c r="K3" s="7">
        <f>AVERAGE(M15:M66)</f>
        <v>7.4369431724624294E-3</v>
      </c>
      <c r="P3" s="5" t="s">
        <v>2</v>
      </c>
      <c r="Q3" s="7">
        <f>AVERAGE(U15:U66)</f>
        <v>7.8669316595356784E-3</v>
      </c>
    </row>
    <row r="4" spans="2:21" x14ac:dyDescent="0.25">
      <c r="J4" s="5" t="s">
        <v>3</v>
      </c>
      <c r="K4" s="6">
        <f>AVERAGE(J15:J66)</f>
        <v>7.2568965171113158</v>
      </c>
      <c r="P4" s="5" t="s">
        <v>3</v>
      </c>
      <c r="Q4" s="6">
        <f>AVERAGE(R15:R66)</f>
        <v>-0.98175059646470031</v>
      </c>
    </row>
    <row r="5" spans="2:21" x14ac:dyDescent="0.25">
      <c r="B5" s="13"/>
      <c r="J5" s="5" t="s">
        <v>4</v>
      </c>
      <c r="K5" s="6">
        <f>AVERAGE(L15:L66)</f>
        <v>519.35749409873654</v>
      </c>
      <c r="P5" s="5" t="s">
        <v>4</v>
      </c>
      <c r="Q5" s="6">
        <f>AVERAGE(T15:T66)</f>
        <v>637.46086344142952</v>
      </c>
    </row>
    <row r="6" spans="2:21" x14ac:dyDescent="0.25">
      <c r="B6" s="13"/>
      <c r="D6" s="43" t="s">
        <v>17</v>
      </c>
      <c r="E6" s="43" t="s">
        <v>18</v>
      </c>
    </row>
    <row r="7" spans="2:21" x14ac:dyDescent="0.25">
      <c r="C7" s="44" t="s">
        <v>19</v>
      </c>
      <c r="D7" s="45">
        <v>0.5</v>
      </c>
      <c r="E7" s="45">
        <v>0.5</v>
      </c>
    </row>
    <row r="8" spans="2:21" x14ac:dyDescent="0.25">
      <c r="C8" s="44" t="s">
        <v>20</v>
      </c>
      <c r="D8" s="45">
        <v>0.5</v>
      </c>
    </row>
    <row r="12" spans="2:21" x14ac:dyDescent="0.25">
      <c r="B12" s="9" t="s">
        <v>5</v>
      </c>
      <c r="C12" s="9"/>
      <c r="D12" s="9"/>
      <c r="F12" s="9" t="s">
        <v>6</v>
      </c>
      <c r="G12" s="9"/>
      <c r="H12" s="9"/>
    </row>
    <row r="13" spans="2:21" x14ac:dyDescent="0.25">
      <c r="B13" s="10"/>
      <c r="C13" s="10"/>
      <c r="D13" s="10"/>
      <c r="F13" s="10"/>
      <c r="G13" s="10"/>
      <c r="H13" s="10"/>
      <c r="I13" s="46" t="s">
        <v>21</v>
      </c>
      <c r="J13" s="46"/>
      <c r="K13" s="46"/>
      <c r="L13" s="46"/>
      <c r="M13" s="46"/>
      <c r="N13" s="46"/>
      <c r="O13" s="11" t="s">
        <v>22</v>
      </c>
      <c r="P13" s="11"/>
      <c r="Q13" s="11"/>
      <c r="R13" s="11"/>
      <c r="S13" s="11"/>
      <c r="T13" s="11"/>
      <c r="U13" s="11"/>
    </row>
    <row r="14" spans="2:21" x14ac:dyDescent="0.25">
      <c r="B14" s="14" t="s">
        <v>7</v>
      </c>
      <c r="C14" s="15" t="s">
        <v>8</v>
      </c>
      <c r="D14" s="16" t="s">
        <v>9</v>
      </c>
      <c r="F14" s="14" t="s">
        <v>7</v>
      </c>
      <c r="G14" s="15" t="s">
        <v>8</v>
      </c>
      <c r="H14" s="16" t="s">
        <v>9</v>
      </c>
      <c r="I14" s="47" t="s">
        <v>23</v>
      </c>
      <c r="J14" s="47" t="s">
        <v>10</v>
      </c>
      <c r="K14" s="47" t="s">
        <v>11</v>
      </c>
      <c r="L14" s="47" t="s">
        <v>12</v>
      </c>
      <c r="M14" s="47" t="s">
        <v>13</v>
      </c>
      <c r="N14" s="48" t="s">
        <v>24</v>
      </c>
      <c r="O14" s="17" t="s">
        <v>25</v>
      </c>
      <c r="P14" s="17" t="s">
        <v>26</v>
      </c>
      <c r="Q14" s="17" t="s">
        <v>27</v>
      </c>
      <c r="R14" s="17" t="s">
        <v>10</v>
      </c>
      <c r="S14" s="17" t="s">
        <v>11</v>
      </c>
      <c r="T14" s="17" t="s">
        <v>12</v>
      </c>
      <c r="U14" s="17" t="s">
        <v>13</v>
      </c>
    </row>
    <row r="15" spans="2:21" x14ac:dyDescent="0.25">
      <c r="B15" s="19">
        <v>45215</v>
      </c>
      <c r="C15" s="20">
        <v>1</v>
      </c>
      <c r="D15" s="21">
        <v>1934.3</v>
      </c>
      <c r="F15" s="22">
        <v>45505</v>
      </c>
      <c r="G15" s="23">
        <v>200</v>
      </c>
      <c r="H15" s="24">
        <v>2480.8000000000002</v>
      </c>
      <c r="I15" s="49">
        <f>D213</f>
        <v>2473</v>
      </c>
      <c r="J15" s="49">
        <f>H15-I15</f>
        <v>7.8000000000001819</v>
      </c>
      <c r="K15" s="50">
        <f>ABS(J15)</f>
        <v>7.8000000000001819</v>
      </c>
      <c r="L15" s="50">
        <f>K15^2</f>
        <v>60.840000000002838</v>
      </c>
      <c r="M15" s="51">
        <f>K15/H15</f>
        <v>3.1441470493389959E-3</v>
      </c>
      <c r="N15" s="52" t="e">
        <v>#N/A</v>
      </c>
      <c r="O15" s="34">
        <f>D213</f>
        <v>2473</v>
      </c>
      <c r="P15" s="34">
        <f>D213-D212</f>
        <v>21.099999999999909</v>
      </c>
      <c r="Q15" s="34">
        <f>O15+P15</f>
        <v>2494.1</v>
      </c>
      <c r="R15" s="34">
        <f>H15-Q15</f>
        <v>-13.299999999999727</v>
      </c>
      <c r="S15" s="34">
        <f>ABS(R15)</f>
        <v>13.299999999999727</v>
      </c>
      <c r="T15" s="34">
        <f>S15^2</f>
        <v>176.88999999999274</v>
      </c>
      <c r="U15" s="53">
        <f>S15/H15</f>
        <v>5.3611738148983097E-3</v>
      </c>
    </row>
    <row r="16" spans="2:21" x14ac:dyDescent="0.25">
      <c r="B16" s="22">
        <v>45216</v>
      </c>
      <c r="C16" s="23">
        <v>2</v>
      </c>
      <c r="D16" s="32">
        <v>1935.7</v>
      </c>
      <c r="F16" s="19">
        <v>45506</v>
      </c>
      <c r="G16" s="20">
        <v>201</v>
      </c>
      <c r="H16" s="33">
        <v>2469.8000000000002</v>
      </c>
      <c r="I16" s="50">
        <f>$E$7*H15+(1-$E$7)*I15</f>
        <v>2476.9</v>
      </c>
      <c r="J16" s="49">
        <f t="shared" ref="J16:J66" si="0">H16-I16</f>
        <v>-7.0999999999999091</v>
      </c>
      <c r="K16" s="50">
        <f t="shared" ref="K16:K66" si="1">ABS(J16)</f>
        <v>7.0999999999999091</v>
      </c>
      <c r="L16" s="50">
        <f t="shared" ref="L16:L66" si="2">K16^2</f>
        <v>50.409999999998711</v>
      </c>
      <c r="M16" s="51">
        <f t="shared" ref="M16:M66" si="3">K16/H16</f>
        <v>2.8747266985180617E-3</v>
      </c>
      <c r="N16" s="49">
        <f>H15</f>
        <v>2480.8000000000002</v>
      </c>
      <c r="O16" s="34">
        <f>$D$7*H15+(1-$D$7)*Q15</f>
        <v>2487.4499999999998</v>
      </c>
      <c r="P16" s="34">
        <f>$D$8*(O16-O15)+(1-$D$8)*P15</f>
        <v>17.774999999999864</v>
      </c>
      <c r="Q16" s="34">
        <f>O16+P16</f>
        <v>2505.2249999999995</v>
      </c>
      <c r="R16" s="34">
        <f t="shared" ref="R16:R66" si="4">H16-Q16</f>
        <v>-35.424999999999272</v>
      </c>
      <c r="S16" s="34">
        <f t="shared" ref="S16:S66" si="5">ABS(R16)</f>
        <v>35.424999999999272</v>
      </c>
      <c r="T16" s="34">
        <f t="shared" ref="T16:T66" si="6">S16^2</f>
        <v>1254.9306249999483</v>
      </c>
      <c r="U16" s="53">
        <f t="shared" ref="U16:U66" si="7">S16/H16</f>
        <v>1.4343266661267824E-2</v>
      </c>
    </row>
    <row r="17" spans="2:21" x14ac:dyDescent="0.25">
      <c r="B17" s="19">
        <v>45217</v>
      </c>
      <c r="C17" s="20">
        <v>3</v>
      </c>
      <c r="D17" s="21">
        <v>1968.3</v>
      </c>
      <c r="F17" s="22">
        <v>45509</v>
      </c>
      <c r="G17" s="23">
        <v>202</v>
      </c>
      <c r="H17" s="24">
        <v>2444.4</v>
      </c>
      <c r="I17" s="50">
        <f t="shared" ref="I17:I66" si="8">$E$7*H16+(1-$E$7)*I16</f>
        <v>2473.3500000000004</v>
      </c>
      <c r="J17" s="49">
        <f t="shared" si="0"/>
        <v>-28.950000000000273</v>
      </c>
      <c r="K17" s="50">
        <f t="shared" si="1"/>
        <v>28.950000000000273</v>
      </c>
      <c r="L17" s="50">
        <f t="shared" si="2"/>
        <v>838.10250000001577</v>
      </c>
      <c r="M17" s="51">
        <f t="shared" si="3"/>
        <v>1.1843397152675614E-2</v>
      </c>
      <c r="N17" s="52">
        <f t="shared" ref="N17:N66" si="9">0.5*H16+0.5*N16</f>
        <v>2475.3000000000002</v>
      </c>
      <c r="O17" s="34">
        <f t="shared" ref="O17:O66" si="10">$D$7*H16+(1-$D$7)*Q16</f>
        <v>2487.5124999999998</v>
      </c>
      <c r="P17" s="34">
        <f t="shared" ref="P17:P66" si="11">$D$8*(O17-O16)+(1-$D$8)*P16</f>
        <v>8.9187499999999318</v>
      </c>
      <c r="Q17" s="34">
        <f t="shared" ref="Q17:Q66" si="12">O17+P17</f>
        <v>2496.4312499999996</v>
      </c>
      <c r="R17" s="34">
        <f t="shared" si="4"/>
        <v>-52.031249999999545</v>
      </c>
      <c r="S17" s="34">
        <f t="shared" si="5"/>
        <v>52.031249999999545</v>
      </c>
      <c r="T17" s="34">
        <f t="shared" si="6"/>
        <v>2707.2509765624527</v>
      </c>
      <c r="U17" s="53">
        <f t="shared" si="7"/>
        <v>2.1285898379970358E-2</v>
      </c>
    </row>
    <row r="18" spans="2:21" x14ac:dyDescent="0.25">
      <c r="B18" s="22">
        <v>45218</v>
      </c>
      <c r="C18" s="23">
        <v>4</v>
      </c>
      <c r="D18" s="32">
        <v>1980.5</v>
      </c>
      <c r="F18" s="19">
        <v>45510</v>
      </c>
      <c r="G18" s="20">
        <v>203</v>
      </c>
      <c r="H18" s="33">
        <v>2431.6</v>
      </c>
      <c r="I18" s="50">
        <f t="shared" si="8"/>
        <v>2458.875</v>
      </c>
      <c r="J18" s="49">
        <f t="shared" si="0"/>
        <v>-27.275000000000091</v>
      </c>
      <c r="K18" s="50">
        <f t="shared" si="1"/>
        <v>27.275000000000091</v>
      </c>
      <c r="L18" s="50">
        <f t="shared" si="2"/>
        <v>743.92562500000497</v>
      </c>
      <c r="M18" s="51">
        <f t="shared" si="3"/>
        <v>1.1216894226024055E-2</v>
      </c>
      <c r="N18" s="52">
        <f t="shared" si="9"/>
        <v>2459.8500000000004</v>
      </c>
      <c r="O18" s="34">
        <f t="shared" si="10"/>
        <v>2470.4156249999996</v>
      </c>
      <c r="P18" s="34">
        <f t="shared" si="11"/>
        <v>-4.0890625000001251</v>
      </c>
      <c r="Q18" s="34">
        <f t="shared" si="12"/>
        <v>2466.3265624999995</v>
      </c>
      <c r="R18" s="34">
        <f t="shared" si="4"/>
        <v>-34.726562499999545</v>
      </c>
      <c r="S18" s="34">
        <f t="shared" si="5"/>
        <v>34.726562499999545</v>
      </c>
      <c r="T18" s="34">
        <f t="shared" si="6"/>
        <v>1205.9341430663746</v>
      </c>
      <c r="U18" s="53">
        <f t="shared" si="7"/>
        <v>1.4281363094258738E-2</v>
      </c>
    </row>
    <row r="19" spans="2:21" x14ac:dyDescent="0.25">
      <c r="B19" s="19">
        <v>45219</v>
      </c>
      <c r="C19" s="20">
        <v>5</v>
      </c>
      <c r="D19" s="21">
        <v>1994.4</v>
      </c>
      <c r="F19" s="22">
        <v>45511</v>
      </c>
      <c r="G19" s="23">
        <v>204</v>
      </c>
      <c r="H19" s="24">
        <v>2432.4</v>
      </c>
      <c r="I19" s="50">
        <f t="shared" si="8"/>
        <v>2445.2375000000002</v>
      </c>
      <c r="J19" s="49">
        <f t="shared" si="0"/>
        <v>-12.837500000000091</v>
      </c>
      <c r="K19" s="50">
        <f t="shared" si="1"/>
        <v>12.837500000000091</v>
      </c>
      <c r="L19" s="50">
        <f t="shared" si="2"/>
        <v>164.80140625000234</v>
      </c>
      <c r="M19" s="51">
        <f t="shared" si="3"/>
        <v>5.2777092583457044E-3</v>
      </c>
      <c r="N19" s="52">
        <f t="shared" si="9"/>
        <v>2445.7250000000004</v>
      </c>
      <c r="O19" s="34">
        <f t="shared" si="10"/>
        <v>2448.9632812499995</v>
      </c>
      <c r="P19" s="34">
        <f t="shared" si="11"/>
        <v>-12.770703125000153</v>
      </c>
      <c r="Q19" s="34">
        <f t="shared" si="12"/>
        <v>2436.1925781249993</v>
      </c>
      <c r="R19" s="34">
        <f t="shared" si="4"/>
        <v>-3.7925781249991815</v>
      </c>
      <c r="S19" s="34">
        <f t="shared" si="5"/>
        <v>3.7925781249991815</v>
      </c>
      <c r="T19" s="34">
        <f t="shared" si="6"/>
        <v>14.383648834222306</v>
      </c>
      <c r="U19" s="53">
        <f t="shared" si="7"/>
        <v>1.5591917961680567E-3</v>
      </c>
    </row>
    <row r="20" spans="2:21" x14ac:dyDescent="0.25">
      <c r="B20" s="22">
        <v>45222</v>
      </c>
      <c r="C20" s="23">
        <v>6</v>
      </c>
      <c r="D20" s="32">
        <v>1987.8</v>
      </c>
      <c r="F20" s="19">
        <v>45512</v>
      </c>
      <c r="G20" s="20">
        <v>205</v>
      </c>
      <c r="H20" s="33">
        <v>2463.3000000000002</v>
      </c>
      <c r="I20" s="50">
        <f t="shared" si="8"/>
        <v>2438.8187500000004</v>
      </c>
      <c r="J20" s="49">
        <f t="shared" si="0"/>
        <v>24.481249999999818</v>
      </c>
      <c r="K20" s="50">
        <f t="shared" si="1"/>
        <v>24.481249999999818</v>
      </c>
      <c r="L20" s="50">
        <f t="shared" si="2"/>
        <v>599.33160156249107</v>
      </c>
      <c r="M20" s="51">
        <f t="shared" si="3"/>
        <v>9.9383956481142437E-3</v>
      </c>
      <c r="N20" s="52">
        <f t="shared" si="9"/>
        <v>2439.0625</v>
      </c>
      <c r="O20" s="34">
        <f t="shared" si="10"/>
        <v>2434.2962890624995</v>
      </c>
      <c r="P20" s="34">
        <f t="shared" si="11"/>
        <v>-13.718847656250077</v>
      </c>
      <c r="Q20" s="34">
        <f t="shared" si="12"/>
        <v>2420.5774414062494</v>
      </c>
      <c r="R20" s="34">
        <f t="shared" si="4"/>
        <v>42.722558593750819</v>
      </c>
      <c r="S20" s="34">
        <f t="shared" si="5"/>
        <v>42.722558593750819</v>
      </c>
      <c r="T20" s="34">
        <f t="shared" si="6"/>
        <v>1825.2170127964719</v>
      </c>
      <c r="U20" s="53">
        <f t="shared" si="7"/>
        <v>1.7343627894998909E-2</v>
      </c>
    </row>
    <row r="21" spans="2:21" x14ac:dyDescent="0.25">
      <c r="B21" s="19">
        <v>45223</v>
      </c>
      <c r="C21" s="20">
        <v>7</v>
      </c>
      <c r="D21" s="21">
        <v>1986.1</v>
      </c>
      <c r="F21" s="22">
        <v>45513</v>
      </c>
      <c r="G21" s="23">
        <v>206</v>
      </c>
      <c r="H21" s="24">
        <v>2473.4</v>
      </c>
      <c r="I21" s="50">
        <f t="shared" si="8"/>
        <v>2451.0593750000003</v>
      </c>
      <c r="J21" s="49">
        <f t="shared" si="0"/>
        <v>22.340624999999818</v>
      </c>
      <c r="K21" s="50">
        <f t="shared" si="1"/>
        <v>22.340624999999818</v>
      </c>
      <c r="L21" s="50">
        <f t="shared" si="2"/>
        <v>499.10352539061688</v>
      </c>
      <c r="M21" s="51">
        <f t="shared" si="3"/>
        <v>9.0323542492115379E-3</v>
      </c>
      <c r="N21" s="52">
        <f t="shared" si="9"/>
        <v>2451.1812500000001</v>
      </c>
      <c r="O21" s="34">
        <f t="shared" si="10"/>
        <v>2441.938720703125</v>
      </c>
      <c r="P21" s="34">
        <f t="shared" si="11"/>
        <v>-3.0382080078122655</v>
      </c>
      <c r="Q21" s="34">
        <f t="shared" si="12"/>
        <v>2438.900512695313</v>
      </c>
      <c r="R21" s="34">
        <f t="shared" si="4"/>
        <v>34.499487304687136</v>
      </c>
      <c r="S21" s="34">
        <f t="shared" si="5"/>
        <v>34.499487304687136</v>
      </c>
      <c r="T21" s="34">
        <f t="shared" si="6"/>
        <v>1190.2146242862689</v>
      </c>
      <c r="U21" s="53">
        <f t="shared" si="7"/>
        <v>1.3948203810417698E-2</v>
      </c>
    </row>
    <row r="22" spans="2:21" x14ac:dyDescent="0.25">
      <c r="B22" s="22">
        <v>45224</v>
      </c>
      <c r="C22" s="23">
        <v>8</v>
      </c>
      <c r="D22" s="32">
        <v>1994.9</v>
      </c>
      <c r="F22" s="19">
        <v>45516</v>
      </c>
      <c r="G22" s="20">
        <v>207</v>
      </c>
      <c r="H22" s="33">
        <v>2504</v>
      </c>
      <c r="I22" s="50">
        <f t="shared" si="8"/>
        <v>2462.2296875000002</v>
      </c>
      <c r="J22" s="49">
        <f t="shared" si="0"/>
        <v>41.770312499999818</v>
      </c>
      <c r="K22" s="50">
        <f t="shared" si="1"/>
        <v>41.770312499999818</v>
      </c>
      <c r="L22" s="50">
        <f t="shared" si="2"/>
        <v>1744.7590063476412</v>
      </c>
      <c r="M22" s="51">
        <f t="shared" si="3"/>
        <v>1.668143470447277E-2</v>
      </c>
      <c r="N22" s="52">
        <f t="shared" si="9"/>
        <v>2462.2906250000001</v>
      </c>
      <c r="O22" s="34">
        <f t="shared" si="10"/>
        <v>2456.1502563476565</v>
      </c>
      <c r="P22" s="34">
        <f t="shared" si="11"/>
        <v>5.5866638183596287</v>
      </c>
      <c r="Q22" s="34">
        <f t="shared" si="12"/>
        <v>2461.7369201660163</v>
      </c>
      <c r="R22" s="34">
        <f t="shared" si="4"/>
        <v>42.263079833983738</v>
      </c>
      <c r="S22" s="34">
        <f t="shared" si="5"/>
        <v>42.263079833983738</v>
      </c>
      <c r="T22" s="34">
        <f t="shared" si="6"/>
        <v>1786.1679170536829</v>
      </c>
      <c r="U22" s="53">
        <f t="shared" si="7"/>
        <v>1.6878226770760278E-2</v>
      </c>
    </row>
    <row r="23" spans="2:21" x14ac:dyDescent="0.25">
      <c r="B23" s="19">
        <v>45225</v>
      </c>
      <c r="C23" s="20">
        <v>9</v>
      </c>
      <c r="D23" s="21">
        <v>1997.4</v>
      </c>
      <c r="F23" s="22">
        <v>45517</v>
      </c>
      <c r="G23" s="23">
        <v>208</v>
      </c>
      <c r="H23" s="24">
        <v>2507.8000000000002</v>
      </c>
      <c r="I23" s="50">
        <f t="shared" si="8"/>
        <v>2483.1148437500001</v>
      </c>
      <c r="J23" s="49">
        <f t="shared" si="0"/>
        <v>24.685156250000091</v>
      </c>
      <c r="K23" s="50">
        <f t="shared" si="1"/>
        <v>24.685156250000091</v>
      </c>
      <c r="L23" s="50">
        <f t="shared" si="2"/>
        <v>609.3569390869186</v>
      </c>
      <c r="M23" s="51">
        <f t="shared" si="3"/>
        <v>9.8433512441183871E-3</v>
      </c>
      <c r="N23" s="52">
        <f t="shared" si="9"/>
        <v>2483.1453124999998</v>
      </c>
      <c r="O23" s="34">
        <f t="shared" si="10"/>
        <v>2482.8684600830084</v>
      </c>
      <c r="P23" s="34">
        <f t="shared" si="11"/>
        <v>16.15243377685573</v>
      </c>
      <c r="Q23" s="34">
        <f t="shared" si="12"/>
        <v>2499.0208938598639</v>
      </c>
      <c r="R23" s="34">
        <f t="shared" si="4"/>
        <v>8.779106140136264</v>
      </c>
      <c r="S23" s="34">
        <f t="shared" si="5"/>
        <v>8.779106140136264</v>
      </c>
      <c r="T23" s="34">
        <f t="shared" si="6"/>
        <v>77.07270461977825</v>
      </c>
      <c r="U23" s="53">
        <f t="shared" si="7"/>
        <v>3.5007202090024179E-3</v>
      </c>
    </row>
    <row r="24" spans="2:21" x14ac:dyDescent="0.25">
      <c r="B24" s="22">
        <v>45226</v>
      </c>
      <c r="C24" s="23">
        <v>10</v>
      </c>
      <c r="D24" s="32">
        <v>1998.5</v>
      </c>
      <c r="F24" s="19">
        <v>45518</v>
      </c>
      <c r="G24" s="20">
        <v>209</v>
      </c>
      <c r="H24" s="33">
        <v>2479.6999999999998</v>
      </c>
      <c r="I24" s="50">
        <f t="shared" si="8"/>
        <v>2495.4574218750004</v>
      </c>
      <c r="J24" s="49">
        <f t="shared" si="0"/>
        <v>-15.757421875000546</v>
      </c>
      <c r="K24" s="50">
        <f t="shared" si="1"/>
        <v>15.757421875000546</v>
      </c>
      <c r="L24" s="50">
        <f t="shared" si="2"/>
        <v>248.29634414674572</v>
      </c>
      <c r="M24" s="51">
        <f t="shared" si="3"/>
        <v>6.3545678408680672E-3</v>
      </c>
      <c r="N24" s="52">
        <f t="shared" si="9"/>
        <v>2495.47265625</v>
      </c>
      <c r="O24" s="34">
        <f t="shared" si="10"/>
        <v>2503.4104469299318</v>
      </c>
      <c r="P24" s="34">
        <f t="shared" si="11"/>
        <v>18.347210311889597</v>
      </c>
      <c r="Q24" s="34">
        <f t="shared" si="12"/>
        <v>2521.7576572418216</v>
      </c>
      <c r="R24" s="34">
        <f t="shared" si="4"/>
        <v>-42.057657241821744</v>
      </c>
      <c r="S24" s="34">
        <f t="shared" si="5"/>
        <v>42.057657241821744</v>
      </c>
      <c r="T24" s="34">
        <f t="shared" si="6"/>
        <v>1768.8465326705609</v>
      </c>
      <c r="U24" s="53">
        <f t="shared" si="7"/>
        <v>1.6960784466597469E-2</v>
      </c>
    </row>
    <row r="25" spans="2:21" x14ac:dyDescent="0.25">
      <c r="B25" s="19">
        <v>45229</v>
      </c>
      <c r="C25" s="20">
        <v>11</v>
      </c>
      <c r="D25" s="21">
        <v>2005.6</v>
      </c>
      <c r="F25" s="22">
        <v>45519</v>
      </c>
      <c r="G25" s="23">
        <v>210</v>
      </c>
      <c r="H25" s="24">
        <v>2492.4</v>
      </c>
      <c r="I25" s="50">
        <f t="shared" si="8"/>
        <v>2487.5787109375001</v>
      </c>
      <c r="J25" s="49">
        <f t="shared" si="0"/>
        <v>4.8212890625</v>
      </c>
      <c r="K25" s="50">
        <f t="shared" si="1"/>
        <v>4.8212890625</v>
      </c>
      <c r="L25" s="50">
        <f t="shared" si="2"/>
        <v>23.244828224182129</v>
      </c>
      <c r="M25" s="51">
        <f t="shared" si="3"/>
        <v>1.9343961894158241E-3</v>
      </c>
      <c r="N25" s="52">
        <f t="shared" si="9"/>
        <v>2487.5863281249999</v>
      </c>
      <c r="O25" s="34">
        <f t="shared" si="10"/>
        <v>2500.7288286209105</v>
      </c>
      <c r="P25" s="34">
        <f t="shared" si="11"/>
        <v>7.8327960014341187</v>
      </c>
      <c r="Q25" s="34">
        <f t="shared" si="12"/>
        <v>2508.5616246223444</v>
      </c>
      <c r="R25" s="34">
        <f t="shared" si="4"/>
        <v>-16.161624622344334</v>
      </c>
      <c r="S25" s="34">
        <f t="shared" si="5"/>
        <v>16.161624622344334</v>
      </c>
      <c r="T25" s="34">
        <f t="shared" si="6"/>
        <v>261.19811043356663</v>
      </c>
      <c r="U25" s="53">
        <f t="shared" si="7"/>
        <v>6.4843623103612311E-3</v>
      </c>
    </row>
    <row r="26" spans="2:21" x14ac:dyDescent="0.25">
      <c r="B26" s="22">
        <v>45230</v>
      </c>
      <c r="C26" s="23">
        <v>12</v>
      </c>
      <c r="D26" s="32">
        <v>1994.3</v>
      </c>
      <c r="F26" s="19">
        <v>45520</v>
      </c>
      <c r="G26" s="20">
        <v>211</v>
      </c>
      <c r="H26" s="33">
        <v>2537.8000000000002</v>
      </c>
      <c r="I26" s="50">
        <f t="shared" si="8"/>
        <v>2489.9893554687501</v>
      </c>
      <c r="J26" s="49">
        <f t="shared" si="0"/>
        <v>47.810644531250091</v>
      </c>
      <c r="K26" s="50">
        <f t="shared" si="1"/>
        <v>47.810644531250091</v>
      </c>
      <c r="L26" s="50">
        <f t="shared" si="2"/>
        <v>2285.8577304935543</v>
      </c>
      <c r="M26" s="51">
        <f t="shared" si="3"/>
        <v>1.8839405993872679E-2</v>
      </c>
      <c r="N26" s="52">
        <f t="shared" si="9"/>
        <v>2489.9931640625</v>
      </c>
      <c r="O26" s="34">
        <f t="shared" si="10"/>
        <v>2500.4808123111725</v>
      </c>
      <c r="P26" s="34">
        <f t="shared" si="11"/>
        <v>3.7923898458480707</v>
      </c>
      <c r="Q26" s="34">
        <f t="shared" si="12"/>
        <v>2504.2732021570205</v>
      </c>
      <c r="R26" s="34">
        <f t="shared" si="4"/>
        <v>33.526797842979704</v>
      </c>
      <c r="S26" s="34">
        <f t="shared" si="5"/>
        <v>33.526797842979704</v>
      </c>
      <c r="T26" s="34">
        <f t="shared" si="6"/>
        <v>1124.0461736040286</v>
      </c>
      <c r="U26" s="53">
        <f t="shared" si="7"/>
        <v>1.3210969281653284E-2</v>
      </c>
    </row>
    <row r="27" spans="2:21" x14ac:dyDescent="0.25">
      <c r="B27" s="19">
        <v>45231</v>
      </c>
      <c r="C27" s="20">
        <v>13</v>
      </c>
      <c r="D27" s="21">
        <v>1987.5</v>
      </c>
      <c r="F27" s="22">
        <v>45523</v>
      </c>
      <c r="G27" s="23">
        <v>212</v>
      </c>
      <c r="H27" s="24">
        <v>2541.3000000000002</v>
      </c>
      <c r="I27" s="50">
        <f t="shared" si="8"/>
        <v>2513.8946777343754</v>
      </c>
      <c r="J27" s="49">
        <f t="shared" si="0"/>
        <v>27.405322265624818</v>
      </c>
      <c r="K27" s="50">
        <f t="shared" si="1"/>
        <v>27.405322265624818</v>
      </c>
      <c r="L27" s="50">
        <f t="shared" si="2"/>
        <v>751.05168848275139</v>
      </c>
      <c r="M27" s="51">
        <f t="shared" si="3"/>
        <v>1.0783977596358092E-2</v>
      </c>
      <c r="N27" s="52">
        <f t="shared" si="9"/>
        <v>2513.8965820312501</v>
      </c>
      <c r="O27" s="34">
        <f t="shared" si="10"/>
        <v>2521.0366010785101</v>
      </c>
      <c r="P27" s="34">
        <f t="shared" si="11"/>
        <v>12.174089306592844</v>
      </c>
      <c r="Q27" s="34">
        <f t="shared" si="12"/>
        <v>2533.2106903851031</v>
      </c>
      <c r="R27" s="34">
        <f t="shared" si="4"/>
        <v>8.0893096148970471</v>
      </c>
      <c r="S27" s="34">
        <f t="shared" si="5"/>
        <v>8.0893096148970471</v>
      </c>
      <c r="T27" s="34">
        <f t="shared" si="6"/>
        <v>65.436930045665818</v>
      </c>
      <c r="U27" s="53">
        <f t="shared" si="7"/>
        <v>3.1831383995974682E-3</v>
      </c>
    </row>
    <row r="28" spans="2:21" x14ac:dyDescent="0.25">
      <c r="B28" s="22">
        <v>45232</v>
      </c>
      <c r="C28" s="23">
        <v>14</v>
      </c>
      <c r="D28" s="32">
        <v>1993.5</v>
      </c>
      <c r="F28" s="19">
        <v>45524</v>
      </c>
      <c r="G28" s="20">
        <v>213</v>
      </c>
      <c r="H28" s="33">
        <v>2550.6</v>
      </c>
      <c r="I28" s="50">
        <f t="shared" si="8"/>
        <v>2527.5973388671878</v>
      </c>
      <c r="J28" s="49">
        <f t="shared" si="0"/>
        <v>23.002661132812136</v>
      </c>
      <c r="K28" s="50">
        <f t="shared" si="1"/>
        <v>23.002661132812136</v>
      </c>
      <c r="L28" s="50">
        <f t="shared" si="2"/>
        <v>529.12241919098608</v>
      </c>
      <c r="M28" s="51">
        <f t="shared" si="3"/>
        <v>9.0185294177103966E-3</v>
      </c>
      <c r="N28" s="52">
        <f t="shared" si="9"/>
        <v>2527.5982910156254</v>
      </c>
      <c r="O28" s="34">
        <f t="shared" si="10"/>
        <v>2537.2553451925514</v>
      </c>
      <c r="P28" s="34">
        <f t="shared" si="11"/>
        <v>14.196416710317086</v>
      </c>
      <c r="Q28" s="34">
        <f t="shared" si="12"/>
        <v>2551.4517619028684</v>
      </c>
      <c r="R28" s="34">
        <f t="shared" si="4"/>
        <v>-0.85176190286847486</v>
      </c>
      <c r="S28" s="34">
        <f t="shared" si="5"/>
        <v>0.85176190286847486</v>
      </c>
      <c r="T28" s="34">
        <f t="shared" si="6"/>
        <v>0.72549833917812523</v>
      </c>
      <c r="U28" s="53">
        <f t="shared" si="7"/>
        <v>3.3394570017583115E-4</v>
      </c>
    </row>
    <row r="29" spans="2:21" x14ac:dyDescent="0.25">
      <c r="B29" s="19">
        <v>45233</v>
      </c>
      <c r="C29" s="20">
        <v>15</v>
      </c>
      <c r="D29" s="21">
        <v>1999.2</v>
      </c>
      <c r="F29" s="22">
        <v>45525</v>
      </c>
      <c r="G29" s="23">
        <v>214</v>
      </c>
      <c r="H29" s="24">
        <v>2547.5</v>
      </c>
      <c r="I29" s="50">
        <f t="shared" si="8"/>
        <v>2539.0986694335938</v>
      </c>
      <c r="J29" s="49">
        <f t="shared" si="0"/>
        <v>8.4013305664061591</v>
      </c>
      <c r="K29" s="50">
        <f t="shared" si="1"/>
        <v>8.4013305664061591</v>
      </c>
      <c r="L29" s="50">
        <f t="shared" si="2"/>
        <v>70.582355286030435</v>
      </c>
      <c r="M29" s="51">
        <f t="shared" si="3"/>
        <v>3.2978726462830851E-3</v>
      </c>
      <c r="N29" s="52">
        <f t="shared" si="9"/>
        <v>2539.0991455078129</v>
      </c>
      <c r="O29" s="34">
        <f t="shared" si="10"/>
        <v>2551.0258809514344</v>
      </c>
      <c r="P29" s="34">
        <f t="shared" si="11"/>
        <v>13.983476234600015</v>
      </c>
      <c r="Q29" s="34">
        <f t="shared" si="12"/>
        <v>2565.0093571860343</v>
      </c>
      <c r="R29" s="34">
        <f t="shared" si="4"/>
        <v>-17.509357186034322</v>
      </c>
      <c r="S29" s="34">
        <f t="shared" si="5"/>
        <v>17.509357186034322</v>
      </c>
      <c r="T29" s="34">
        <f t="shared" si="6"/>
        <v>306.57758906813172</v>
      </c>
      <c r="U29" s="53">
        <f t="shared" si="7"/>
        <v>6.8731529680213233E-3</v>
      </c>
    </row>
    <row r="30" spans="2:21" x14ac:dyDescent="0.25">
      <c r="B30" s="22">
        <v>45236</v>
      </c>
      <c r="C30" s="23">
        <v>16</v>
      </c>
      <c r="D30" s="32">
        <v>1988.6</v>
      </c>
      <c r="F30" s="19">
        <v>45526</v>
      </c>
      <c r="G30" s="20">
        <v>215</v>
      </c>
      <c r="H30" s="33">
        <v>2516.6999999999998</v>
      </c>
      <c r="I30" s="50">
        <f t="shared" si="8"/>
        <v>2543.2993347167967</v>
      </c>
      <c r="J30" s="49">
        <f t="shared" si="0"/>
        <v>-26.599334716796875</v>
      </c>
      <c r="K30" s="50">
        <f t="shared" si="1"/>
        <v>26.599334716796875</v>
      </c>
      <c r="L30" s="50">
        <f t="shared" si="2"/>
        <v>707.52460737619549</v>
      </c>
      <c r="M30" s="51">
        <f t="shared" si="3"/>
        <v>1.0569132084394993E-2</v>
      </c>
      <c r="N30" s="52">
        <f t="shared" si="9"/>
        <v>2543.2995727539064</v>
      </c>
      <c r="O30" s="34">
        <f t="shared" si="10"/>
        <v>2556.2546785930172</v>
      </c>
      <c r="P30" s="34">
        <f t="shared" si="11"/>
        <v>9.6061369380914012</v>
      </c>
      <c r="Q30" s="34">
        <f t="shared" si="12"/>
        <v>2565.8608155311085</v>
      </c>
      <c r="R30" s="34">
        <f t="shared" si="4"/>
        <v>-49.16081553110871</v>
      </c>
      <c r="S30" s="34">
        <f t="shared" si="5"/>
        <v>49.16081553110871</v>
      </c>
      <c r="T30" s="34">
        <f t="shared" si="6"/>
        <v>2416.7857836836993</v>
      </c>
      <c r="U30" s="53">
        <f t="shared" si="7"/>
        <v>1.9533840160173527E-2</v>
      </c>
    </row>
    <row r="31" spans="2:21" x14ac:dyDescent="0.25">
      <c r="B31" s="19">
        <v>45237</v>
      </c>
      <c r="C31" s="20">
        <v>17</v>
      </c>
      <c r="D31" s="21">
        <v>1973.5</v>
      </c>
      <c r="F31" s="22">
        <v>45527</v>
      </c>
      <c r="G31" s="23">
        <v>216</v>
      </c>
      <c r="H31" s="24">
        <v>2546.3000000000002</v>
      </c>
      <c r="I31" s="50">
        <f t="shared" si="8"/>
        <v>2529.9996673583983</v>
      </c>
      <c r="J31" s="49">
        <f t="shared" si="0"/>
        <v>16.300332641601926</v>
      </c>
      <c r="K31" s="50">
        <f t="shared" si="1"/>
        <v>16.300332641601926</v>
      </c>
      <c r="L31" s="50">
        <f t="shared" si="2"/>
        <v>265.70084422687324</v>
      </c>
      <c r="M31" s="51">
        <f t="shared" si="3"/>
        <v>6.4015758715005797E-3</v>
      </c>
      <c r="N31" s="52">
        <f t="shared" si="9"/>
        <v>2529.9997863769531</v>
      </c>
      <c r="O31" s="34">
        <f t="shared" si="10"/>
        <v>2541.2804077655542</v>
      </c>
      <c r="P31" s="34">
        <f t="shared" si="11"/>
        <v>-2.6840669446857932</v>
      </c>
      <c r="Q31" s="34">
        <f t="shared" si="12"/>
        <v>2538.5963408208686</v>
      </c>
      <c r="R31" s="34">
        <f t="shared" si="4"/>
        <v>7.7036591791315914</v>
      </c>
      <c r="S31" s="34">
        <f t="shared" si="5"/>
        <v>7.7036591791315914</v>
      </c>
      <c r="T31" s="34">
        <f t="shared" si="6"/>
        <v>59.346364748218427</v>
      </c>
      <c r="U31" s="53">
        <f t="shared" si="7"/>
        <v>3.0254326588114483E-3</v>
      </c>
    </row>
    <row r="32" spans="2:21" x14ac:dyDescent="0.25">
      <c r="B32" s="22">
        <v>45238</v>
      </c>
      <c r="C32" s="23">
        <v>18</v>
      </c>
      <c r="D32" s="32">
        <v>1957.8</v>
      </c>
      <c r="F32" s="19">
        <v>45530</v>
      </c>
      <c r="G32" s="20">
        <v>217</v>
      </c>
      <c r="H32" s="33">
        <v>2555.1999999999998</v>
      </c>
      <c r="I32" s="50">
        <f t="shared" si="8"/>
        <v>2538.1498336791992</v>
      </c>
      <c r="J32" s="49">
        <f t="shared" si="0"/>
        <v>17.050166320800599</v>
      </c>
      <c r="K32" s="50">
        <f t="shared" si="1"/>
        <v>17.050166320800599</v>
      </c>
      <c r="L32" s="50">
        <f t="shared" si="2"/>
        <v>290.70817156696307</v>
      </c>
      <c r="M32" s="51">
        <f t="shared" si="3"/>
        <v>6.6727325926739982E-3</v>
      </c>
      <c r="N32" s="52">
        <f t="shared" si="9"/>
        <v>2538.1498931884767</v>
      </c>
      <c r="O32" s="34">
        <f t="shared" si="10"/>
        <v>2542.4481704104346</v>
      </c>
      <c r="P32" s="34">
        <f t="shared" si="11"/>
        <v>-0.75815214990267643</v>
      </c>
      <c r="Q32" s="34">
        <f t="shared" si="12"/>
        <v>2541.6900182605318</v>
      </c>
      <c r="R32" s="34">
        <f t="shared" si="4"/>
        <v>13.509981739468003</v>
      </c>
      <c r="S32" s="34">
        <f t="shared" si="5"/>
        <v>13.509981739468003</v>
      </c>
      <c r="T32" s="34">
        <f t="shared" si="6"/>
        <v>182.51960660075889</v>
      </c>
      <c r="U32" s="53">
        <f t="shared" si="7"/>
        <v>5.2872502111255496E-3</v>
      </c>
    </row>
    <row r="33" spans="2:21" x14ac:dyDescent="0.25">
      <c r="B33" s="19">
        <v>45239</v>
      </c>
      <c r="C33" s="20">
        <v>19</v>
      </c>
      <c r="D33" s="21">
        <v>1969.8</v>
      </c>
      <c r="F33" s="22">
        <v>45531</v>
      </c>
      <c r="G33" s="23">
        <v>218</v>
      </c>
      <c r="H33" s="24">
        <v>2552.9</v>
      </c>
      <c r="I33" s="50">
        <f t="shared" si="8"/>
        <v>2546.6749168395995</v>
      </c>
      <c r="J33" s="49">
        <f t="shared" si="0"/>
        <v>6.2250831604005725</v>
      </c>
      <c r="K33" s="50">
        <f t="shared" si="1"/>
        <v>6.2250831604005725</v>
      </c>
      <c r="L33" s="50">
        <f t="shared" si="2"/>
        <v>38.751660353902778</v>
      </c>
      <c r="M33" s="51">
        <f t="shared" si="3"/>
        <v>2.43843595926224E-3</v>
      </c>
      <c r="N33" s="52">
        <f t="shared" si="9"/>
        <v>2546.6749465942385</v>
      </c>
      <c r="O33" s="34">
        <f t="shared" si="10"/>
        <v>2548.445009130266</v>
      </c>
      <c r="P33" s="34">
        <f t="shared" si="11"/>
        <v>2.6193432849643772</v>
      </c>
      <c r="Q33" s="34">
        <f t="shared" si="12"/>
        <v>2551.0643524152306</v>
      </c>
      <c r="R33" s="34">
        <f t="shared" si="4"/>
        <v>1.8356475847695037</v>
      </c>
      <c r="S33" s="34">
        <f t="shared" si="5"/>
        <v>1.8356475847695037</v>
      </c>
      <c r="T33" s="34">
        <f t="shared" si="6"/>
        <v>3.3696020554701125</v>
      </c>
      <c r="U33" s="53">
        <f t="shared" si="7"/>
        <v>7.1904406156508426E-4</v>
      </c>
    </row>
    <row r="34" spans="2:21" x14ac:dyDescent="0.25">
      <c r="B34" s="22">
        <v>45240</v>
      </c>
      <c r="C34" s="23">
        <v>20</v>
      </c>
      <c r="D34" s="32">
        <v>1937.7</v>
      </c>
      <c r="F34" s="19">
        <v>45532</v>
      </c>
      <c r="G34" s="20">
        <v>219</v>
      </c>
      <c r="H34" s="33">
        <v>2537.8000000000002</v>
      </c>
      <c r="I34" s="50">
        <f t="shared" si="8"/>
        <v>2549.7874584197998</v>
      </c>
      <c r="J34" s="49">
        <f t="shared" si="0"/>
        <v>-11.987458419799623</v>
      </c>
      <c r="K34" s="50">
        <f t="shared" si="1"/>
        <v>11.987458419799623</v>
      </c>
      <c r="L34" s="50">
        <f t="shared" si="2"/>
        <v>143.69915936642488</v>
      </c>
      <c r="M34" s="51">
        <f t="shared" si="3"/>
        <v>4.7235630939394839E-3</v>
      </c>
      <c r="N34" s="52">
        <f t="shared" si="9"/>
        <v>2549.7874732971195</v>
      </c>
      <c r="O34" s="34">
        <f t="shared" si="10"/>
        <v>2551.9821762076153</v>
      </c>
      <c r="P34" s="34">
        <f t="shared" si="11"/>
        <v>3.0782551811568362</v>
      </c>
      <c r="Q34" s="34">
        <f t="shared" si="12"/>
        <v>2555.060431388772</v>
      </c>
      <c r="R34" s="34">
        <f t="shared" si="4"/>
        <v>-17.260431388771849</v>
      </c>
      <c r="S34" s="34">
        <f t="shared" si="5"/>
        <v>17.260431388771849</v>
      </c>
      <c r="T34" s="34">
        <f t="shared" si="6"/>
        <v>297.92249172650048</v>
      </c>
      <c r="U34" s="53">
        <f t="shared" si="7"/>
        <v>6.8013363498982769E-3</v>
      </c>
    </row>
    <row r="35" spans="2:21" x14ac:dyDescent="0.25">
      <c r="B35" s="19">
        <v>45243</v>
      </c>
      <c r="C35" s="20">
        <v>21</v>
      </c>
      <c r="D35" s="21">
        <v>1950.2</v>
      </c>
      <c r="F35" s="22">
        <v>45533</v>
      </c>
      <c r="G35" s="23">
        <v>220</v>
      </c>
      <c r="H35" s="24">
        <v>2560.3000000000002</v>
      </c>
      <c r="I35" s="50">
        <f t="shared" si="8"/>
        <v>2543.7937292099</v>
      </c>
      <c r="J35" s="49">
        <f t="shared" si="0"/>
        <v>16.506270790100189</v>
      </c>
      <c r="K35" s="50">
        <f t="shared" si="1"/>
        <v>16.506270790100189</v>
      </c>
      <c r="L35" s="50">
        <f t="shared" si="2"/>
        <v>272.45697539611473</v>
      </c>
      <c r="M35" s="51">
        <f t="shared" si="3"/>
        <v>6.447006518806463E-3</v>
      </c>
      <c r="N35" s="52">
        <f t="shared" si="9"/>
        <v>2543.7937366485598</v>
      </c>
      <c r="O35" s="34">
        <f t="shared" si="10"/>
        <v>2546.4302156943859</v>
      </c>
      <c r="P35" s="34">
        <f t="shared" si="11"/>
        <v>-1.2368526660363119</v>
      </c>
      <c r="Q35" s="34">
        <f t="shared" si="12"/>
        <v>2545.1933630283497</v>
      </c>
      <c r="R35" s="34">
        <f t="shared" si="4"/>
        <v>15.10663697165046</v>
      </c>
      <c r="S35" s="34">
        <f t="shared" si="5"/>
        <v>15.10663697165046</v>
      </c>
      <c r="T35" s="34">
        <f t="shared" si="6"/>
        <v>228.21048059323658</v>
      </c>
      <c r="U35" s="53">
        <f t="shared" si="7"/>
        <v>5.9003386211187977E-3</v>
      </c>
    </row>
    <row r="36" spans="2:21" x14ac:dyDescent="0.25">
      <c r="B36" s="22">
        <v>45244</v>
      </c>
      <c r="C36" s="23">
        <v>22</v>
      </c>
      <c r="D36" s="32">
        <v>1966.5</v>
      </c>
      <c r="F36" s="19">
        <v>45534</v>
      </c>
      <c r="G36" s="20">
        <v>221</v>
      </c>
      <c r="H36" s="33">
        <v>2527.6</v>
      </c>
      <c r="I36" s="50">
        <f t="shared" si="8"/>
        <v>2552.0468646049503</v>
      </c>
      <c r="J36" s="49">
        <f t="shared" si="0"/>
        <v>-24.446864604950406</v>
      </c>
      <c r="K36" s="50">
        <f t="shared" si="1"/>
        <v>24.446864604950406</v>
      </c>
      <c r="L36" s="50">
        <f t="shared" si="2"/>
        <v>597.64918901277701</v>
      </c>
      <c r="M36" s="51">
        <f t="shared" si="3"/>
        <v>9.6719673227371444E-3</v>
      </c>
      <c r="N36" s="52">
        <f t="shared" si="9"/>
        <v>2552.0468683242798</v>
      </c>
      <c r="O36" s="34">
        <f t="shared" si="10"/>
        <v>2552.7466815141752</v>
      </c>
      <c r="P36" s="34">
        <f t="shared" si="11"/>
        <v>2.5398065768764941</v>
      </c>
      <c r="Q36" s="34">
        <f t="shared" si="12"/>
        <v>2555.2864880910515</v>
      </c>
      <c r="R36" s="34">
        <f t="shared" si="4"/>
        <v>-27.686488091051615</v>
      </c>
      <c r="S36" s="34">
        <f t="shared" si="5"/>
        <v>27.686488091051615</v>
      </c>
      <c r="T36" s="34">
        <f t="shared" si="6"/>
        <v>766.5416228159429</v>
      </c>
      <c r="U36" s="53">
        <f t="shared" si="7"/>
        <v>1.0953666755440582E-2</v>
      </c>
    </row>
    <row r="37" spans="2:21" x14ac:dyDescent="0.25">
      <c r="B37" s="19">
        <v>45245</v>
      </c>
      <c r="C37" s="20">
        <v>23</v>
      </c>
      <c r="D37" s="21">
        <v>1964.3</v>
      </c>
      <c r="F37" s="22">
        <v>45538</v>
      </c>
      <c r="G37" s="23">
        <v>222</v>
      </c>
      <c r="H37" s="24">
        <v>2523</v>
      </c>
      <c r="I37" s="50">
        <f t="shared" si="8"/>
        <v>2539.8234323024753</v>
      </c>
      <c r="J37" s="49">
        <f t="shared" si="0"/>
        <v>-16.823432302475339</v>
      </c>
      <c r="K37" s="50">
        <f t="shared" si="1"/>
        <v>16.823432302475339</v>
      </c>
      <c r="L37" s="50">
        <f t="shared" si="2"/>
        <v>283.02787443597072</v>
      </c>
      <c r="M37" s="51">
        <f t="shared" si="3"/>
        <v>6.6680270719283946E-3</v>
      </c>
      <c r="N37" s="52">
        <f t="shared" si="9"/>
        <v>2539.8234341621401</v>
      </c>
      <c r="O37" s="34">
        <f t="shared" si="10"/>
        <v>2541.4432440455257</v>
      </c>
      <c r="P37" s="34">
        <f t="shared" si="11"/>
        <v>-4.3818154458864846</v>
      </c>
      <c r="Q37" s="34">
        <f t="shared" si="12"/>
        <v>2537.0614285996394</v>
      </c>
      <c r="R37" s="34">
        <f t="shared" si="4"/>
        <v>-14.061428599639385</v>
      </c>
      <c r="S37" s="34">
        <f t="shared" si="5"/>
        <v>14.061428599639385</v>
      </c>
      <c r="T37" s="34">
        <f t="shared" si="6"/>
        <v>197.72377426275642</v>
      </c>
      <c r="U37" s="53">
        <f t="shared" si="7"/>
        <v>5.573297106476173E-3</v>
      </c>
    </row>
    <row r="38" spans="2:21" x14ac:dyDescent="0.25">
      <c r="B38" s="22">
        <v>45246</v>
      </c>
      <c r="C38" s="23">
        <v>24</v>
      </c>
      <c r="D38" s="32">
        <v>1987.3</v>
      </c>
      <c r="F38" s="19">
        <v>45539</v>
      </c>
      <c r="G38" s="20">
        <v>223</v>
      </c>
      <c r="H38" s="33">
        <v>2526</v>
      </c>
      <c r="I38" s="50">
        <f t="shared" si="8"/>
        <v>2531.4117161512377</v>
      </c>
      <c r="J38" s="49">
        <f t="shared" si="0"/>
        <v>-5.4117161512376697</v>
      </c>
      <c r="K38" s="50">
        <f t="shared" si="1"/>
        <v>5.4117161512376697</v>
      </c>
      <c r="L38" s="50">
        <f t="shared" si="2"/>
        <v>29.286671701566657</v>
      </c>
      <c r="M38" s="51">
        <f t="shared" si="3"/>
        <v>2.1424054438787289E-3</v>
      </c>
      <c r="N38" s="52">
        <f t="shared" si="9"/>
        <v>2531.41171708107</v>
      </c>
      <c r="O38" s="34">
        <f t="shared" si="10"/>
        <v>2530.0307142998199</v>
      </c>
      <c r="P38" s="34">
        <f t="shared" si="11"/>
        <v>-7.8971725957961407</v>
      </c>
      <c r="Q38" s="34">
        <f t="shared" si="12"/>
        <v>2522.1335417040236</v>
      </c>
      <c r="R38" s="34">
        <f t="shared" si="4"/>
        <v>3.866458295976372</v>
      </c>
      <c r="S38" s="34">
        <f t="shared" si="5"/>
        <v>3.866458295976372</v>
      </c>
      <c r="T38" s="34">
        <f t="shared" si="6"/>
        <v>14.94949975452451</v>
      </c>
      <c r="U38" s="53">
        <f t="shared" si="7"/>
        <v>1.5306644085417149E-3</v>
      </c>
    </row>
    <row r="39" spans="2:21" x14ac:dyDescent="0.25">
      <c r="B39" s="19">
        <v>45247</v>
      </c>
      <c r="C39" s="20">
        <v>25</v>
      </c>
      <c r="D39" s="21">
        <v>1984.7</v>
      </c>
      <c r="F39" s="22">
        <v>45540</v>
      </c>
      <c r="G39" s="23">
        <v>224</v>
      </c>
      <c r="H39" s="24">
        <v>2543.1</v>
      </c>
      <c r="I39" s="50">
        <f t="shared" si="8"/>
        <v>2528.7058580756188</v>
      </c>
      <c r="J39" s="49">
        <f t="shared" si="0"/>
        <v>14.394141924381074</v>
      </c>
      <c r="K39" s="50">
        <f t="shared" si="1"/>
        <v>14.394141924381074</v>
      </c>
      <c r="L39" s="50">
        <f t="shared" si="2"/>
        <v>207.19132173922489</v>
      </c>
      <c r="M39" s="51">
        <f t="shared" si="3"/>
        <v>5.6600770415560046E-3</v>
      </c>
      <c r="N39" s="52">
        <f t="shared" si="9"/>
        <v>2528.7058585405348</v>
      </c>
      <c r="O39" s="34">
        <f t="shared" si="10"/>
        <v>2524.0667708520118</v>
      </c>
      <c r="P39" s="34">
        <f t="shared" si="11"/>
        <v>-6.9305580218021232</v>
      </c>
      <c r="Q39" s="34">
        <f t="shared" si="12"/>
        <v>2517.1362128302098</v>
      </c>
      <c r="R39" s="34">
        <f t="shared" si="4"/>
        <v>25.963787169790066</v>
      </c>
      <c r="S39" s="34">
        <f t="shared" si="5"/>
        <v>25.963787169790066</v>
      </c>
      <c r="T39" s="34">
        <f t="shared" si="6"/>
        <v>674.11824419815525</v>
      </c>
      <c r="U39" s="53">
        <f t="shared" si="7"/>
        <v>1.0209503035582584E-2</v>
      </c>
    </row>
    <row r="40" spans="2:21" x14ac:dyDescent="0.25">
      <c r="B40" s="22">
        <v>45250</v>
      </c>
      <c r="C40" s="23">
        <v>26</v>
      </c>
      <c r="D40" s="32">
        <v>1980.3</v>
      </c>
      <c r="F40" s="19">
        <v>45541</v>
      </c>
      <c r="G40" s="20">
        <v>225</v>
      </c>
      <c r="H40" s="33">
        <v>2524.6</v>
      </c>
      <c r="I40" s="50">
        <f t="shared" si="8"/>
        <v>2535.9029290378094</v>
      </c>
      <c r="J40" s="49">
        <f t="shared" si="0"/>
        <v>-11.302929037809463</v>
      </c>
      <c r="K40" s="50">
        <f t="shared" si="1"/>
        <v>11.302929037809463</v>
      </c>
      <c r="L40" s="50">
        <f t="shared" si="2"/>
        <v>127.75620483375636</v>
      </c>
      <c r="M40" s="51">
        <f t="shared" si="3"/>
        <v>4.4771167859500366E-3</v>
      </c>
      <c r="N40" s="52">
        <f t="shared" si="9"/>
        <v>2535.9029292702671</v>
      </c>
      <c r="O40" s="34">
        <f t="shared" si="10"/>
        <v>2530.1181064151051</v>
      </c>
      <c r="P40" s="34">
        <f t="shared" si="11"/>
        <v>-0.43961122935441699</v>
      </c>
      <c r="Q40" s="34">
        <f t="shared" si="12"/>
        <v>2529.6784951857508</v>
      </c>
      <c r="R40" s="34">
        <f t="shared" si="4"/>
        <v>-5.0784951857508531</v>
      </c>
      <c r="S40" s="34">
        <f t="shared" si="5"/>
        <v>5.0784951857508531</v>
      </c>
      <c r="T40" s="34">
        <f t="shared" si="6"/>
        <v>25.791113351694591</v>
      </c>
      <c r="U40" s="53">
        <f t="shared" si="7"/>
        <v>2.0116038920030316E-3</v>
      </c>
    </row>
    <row r="41" spans="2:21" x14ac:dyDescent="0.25">
      <c r="B41" s="19">
        <v>45251</v>
      </c>
      <c r="C41" s="20">
        <v>27</v>
      </c>
      <c r="D41" s="21">
        <v>2001.6</v>
      </c>
      <c r="F41" s="22">
        <v>45544</v>
      </c>
      <c r="G41" s="23">
        <v>226</v>
      </c>
      <c r="H41" s="24">
        <v>2532.6999999999998</v>
      </c>
      <c r="I41" s="50">
        <f t="shared" si="8"/>
        <v>2530.2514645189049</v>
      </c>
      <c r="J41" s="49">
        <f t="shared" si="0"/>
        <v>2.4485354810949502</v>
      </c>
      <c r="K41" s="50">
        <f t="shared" si="1"/>
        <v>2.4485354810949502</v>
      </c>
      <c r="L41" s="50">
        <f t="shared" si="2"/>
        <v>5.995326002180879</v>
      </c>
      <c r="M41" s="51">
        <f t="shared" si="3"/>
        <v>9.6676885580406304E-4</v>
      </c>
      <c r="N41" s="52">
        <f t="shared" si="9"/>
        <v>2530.2514646351337</v>
      </c>
      <c r="O41" s="34">
        <f t="shared" si="10"/>
        <v>2527.1392475928751</v>
      </c>
      <c r="P41" s="34">
        <f t="shared" si="11"/>
        <v>-1.709235025792206</v>
      </c>
      <c r="Q41" s="34">
        <f t="shared" si="12"/>
        <v>2525.4300125670829</v>
      </c>
      <c r="R41" s="34">
        <f t="shared" si="4"/>
        <v>7.2699874329168779</v>
      </c>
      <c r="S41" s="34">
        <f t="shared" si="5"/>
        <v>7.2699874329168779</v>
      </c>
      <c r="T41" s="34">
        <f t="shared" si="6"/>
        <v>52.852717274769333</v>
      </c>
      <c r="U41" s="53">
        <f t="shared" si="7"/>
        <v>2.8704494937880042E-3</v>
      </c>
    </row>
    <row r="42" spans="2:21" x14ac:dyDescent="0.25">
      <c r="B42" s="22">
        <v>45252</v>
      </c>
      <c r="C42" s="23">
        <v>28</v>
      </c>
      <c r="D42" s="32">
        <v>1992.8</v>
      </c>
      <c r="F42" s="19">
        <v>45545</v>
      </c>
      <c r="G42" s="20">
        <v>227</v>
      </c>
      <c r="H42" s="33">
        <v>2543.1</v>
      </c>
      <c r="I42" s="50">
        <f t="shared" si="8"/>
        <v>2531.4757322594523</v>
      </c>
      <c r="J42" s="49">
        <f t="shared" si="0"/>
        <v>11.624267740547566</v>
      </c>
      <c r="K42" s="50">
        <f t="shared" si="1"/>
        <v>11.624267740547566</v>
      </c>
      <c r="L42" s="50">
        <f t="shared" si="2"/>
        <v>135.12360050393482</v>
      </c>
      <c r="M42" s="51">
        <f t="shared" si="3"/>
        <v>4.5709046992047373E-3</v>
      </c>
      <c r="N42" s="52">
        <f t="shared" si="9"/>
        <v>2531.4757323175668</v>
      </c>
      <c r="O42" s="34">
        <f t="shared" si="10"/>
        <v>2529.0650062835412</v>
      </c>
      <c r="P42" s="34">
        <f t="shared" si="11"/>
        <v>0.10826183243691878</v>
      </c>
      <c r="Q42" s="34">
        <f t="shared" si="12"/>
        <v>2529.1732681159779</v>
      </c>
      <c r="R42" s="34">
        <f t="shared" si="4"/>
        <v>13.926731884022047</v>
      </c>
      <c r="S42" s="34">
        <f t="shared" si="5"/>
        <v>13.926731884022047</v>
      </c>
      <c r="T42" s="34">
        <f t="shared" si="6"/>
        <v>193.95386096943628</v>
      </c>
      <c r="U42" s="53">
        <f t="shared" si="7"/>
        <v>5.4762816578278663E-3</v>
      </c>
    </row>
    <row r="43" spans="2:21" x14ac:dyDescent="0.25">
      <c r="B43" s="19">
        <v>45254</v>
      </c>
      <c r="C43" s="20">
        <v>29</v>
      </c>
      <c r="D43" s="21">
        <v>2003</v>
      </c>
      <c r="F43" s="22">
        <v>45546</v>
      </c>
      <c r="G43" s="23">
        <v>228</v>
      </c>
      <c r="H43" s="24">
        <v>2542.4</v>
      </c>
      <c r="I43" s="50">
        <f t="shared" si="8"/>
        <v>2537.2878661297264</v>
      </c>
      <c r="J43" s="49">
        <f t="shared" si="0"/>
        <v>5.1121338702737376</v>
      </c>
      <c r="K43" s="50">
        <f t="shared" si="1"/>
        <v>5.1121338702737376</v>
      </c>
      <c r="L43" s="50">
        <f t="shared" si="2"/>
        <v>26.133912707599944</v>
      </c>
      <c r="M43" s="51">
        <f t="shared" si="3"/>
        <v>2.010751207628122E-3</v>
      </c>
      <c r="N43" s="52">
        <f t="shared" si="9"/>
        <v>2537.2878661587833</v>
      </c>
      <c r="O43" s="34">
        <f t="shared" si="10"/>
        <v>2536.1366340579889</v>
      </c>
      <c r="P43" s="34">
        <f t="shared" si="11"/>
        <v>3.5899448034423265</v>
      </c>
      <c r="Q43" s="34">
        <f t="shared" si="12"/>
        <v>2539.7265788614313</v>
      </c>
      <c r="R43" s="34">
        <f t="shared" si="4"/>
        <v>2.6734211385687559</v>
      </c>
      <c r="S43" s="34">
        <f t="shared" si="5"/>
        <v>2.6734211385687559</v>
      </c>
      <c r="T43" s="34">
        <f t="shared" si="6"/>
        <v>7.1471805841462626</v>
      </c>
      <c r="U43" s="53">
        <f t="shared" si="7"/>
        <v>1.0515344314697749E-3</v>
      </c>
    </row>
    <row r="44" spans="2:21" x14ac:dyDescent="0.25">
      <c r="B44" s="22">
        <v>45257</v>
      </c>
      <c r="C44" s="23">
        <v>30</v>
      </c>
      <c r="D44" s="32">
        <v>2012.4</v>
      </c>
      <c r="F44" s="19">
        <v>45547</v>
      </c>
      <c r="G44" s="20">
        <v>229</v>
      </c>
      <c r="H44" s="33">
        <v>2580.6</v>
      </c>
      <c r="I44" s="50">
        <f t="shared" si="8"/>
        <v>2539.8439330648634</v>
      </c>
      <c r="J44" s="49">
        <f t="shared" si="0"/>
        <v>40.75606693513646</v>
      </c>
      <c r="K44" s="50">
        <f t="shared" si="1"/>
        <v>40.75606693513646</v>
      </c>
      <c r="L44" s="50">
        <f t="shared" si="2"/>
        <v>1661.0569920213234</v>
      </c>
      <c r="M44" s="51">
        <f t="shared" si="3"/>
        <v>1.5793252319280967E-2</v>
      </c>
      <c r="N44" s="52">
        <f t="shared" si="9"/>
        <v>2539.8439330793917</v>
      </c>
      <c r="O44" s="34">
        <f t="shared" si="10"/>
        <v>2541.0632894307155</v>
      </c>
      <c r="P44" s="34">
        <f t="shared" si="11"/>
        <v>4.2583000880844635</v>
      </c>
      <c r="Q44" s="34">
        <f t="shared" si="12"/>
        <v>2545.3215895188</v>
      </c>
      <c r="R44" s="34">
        <f t="shared" si="4"/>
        <v>35.278410481199899</v>
      </c>
      <c r="S44" s="34">
        <f t="shared" si="5"/>
        <v>35.278410481199899</v>
      </c>
      <c r="T44" s="34">
        <f t="shared" si="6"/>
        <v>1244.5662460800349</v>
      </c>
      <c r="U44" s="53">
        <f t="shared" si="7"/>
        <v>1.3670623297372664E-2</v>
      </c>
    </row>
    <row r="45" spans="2:21" x14ac:dyDescent="0.25">
      <c r="B45" s="19">
        <v>45258</v>
      </c>
      <c r="C45" s="20">
        <v>31</v>
      </c>
      <c r="D45" s="21">
        <v>2040</v>
      </c>
      <c r="F45" s="22">
        <v>45548</v>
      </c>
      <c r="G45" s="23">
        <v>230</v>
      </c>
      <c r="H45" s="24">
        <v>2610.6999999999998</v>
      </c>
      <c r="I45" s="50">
        <f t="shared" si="8"/>
        <v>2560.2219665324319</v>
      </c>
      <c r="J45" s="49">
        <f t="shared" si="0"/>
        <v>50.478033467567911</v>
      </c>
      <c r="K45" s="50">
        <f t="shared" si="1"/>
        <v>50.478033467567911</v>
      </c>
      <c r="L45" s="50">
        <f t="shared" si="2"/>
        <v>2548.0318627529064</v>
      </c>
      <c r="M45" s="51">
        <f t="shared" si="3"/>
        <v>1.9335057060392964E-2</v>
      </c>
      <c r="N45" s="52">
        <f t="shared" si="9"/>
        <v>2560.221966539696</v>
      </c>
      <c r="O45" s="34">
        <f t="shared" si="10"/>
        <v>2562.9607947594</v>
      </c>
      <c r="P45" s="34">
        <f t="shared" si="11"/>
        <v>13.077902708384469</v>
      </c>
      <c r="Q45" s="34">
        <f t="shared" si="12"/>
        <v>2576.0386974677845</v>
      </c>
      <c r="R45" s="34">
        <f t="shared" si="4"/>
        <v>34.661302532215359</v>
      </c>
      <c r="S45" s="34">
        <f t="shared" si="5"/>
        <v>34.661302532215359</v>
      </c>
      <c r="T45" s="34">
        <f t="shared" si="6"/>
        <v>1201.4058932297589</v>
      </c>
      <c r="U45" s="53">
        <f t="shared" si="7"/>
        <v>1.3276631758614686E-2</v>
      </c>
    </row>
    <row r="46" spans="2:21" x14ac:dyDescent="0.25">
      <c r="B46" s="22">
        <v>45259</v>
      </c>
      <c r="C46" s="23">
        <v>32</v>
      </c>
      <c r="D46" s="32">
        <v>2067.1</v>
      </c>
      <c r="F46" s="19">
        <v>45551</v>
      </c>
      <c r="G46" s="20">
        <v>231</v>
      </c>
      <c r="H46" s="33">
        <v>2608.9</v>
      </c>
      <c r="I46" s="50">
        <f t="shared" si="8"/>
        <v>2585.4609832662159</v>
      </c>
      <c r="J46" s="49">
        <f t="shared" si="0"/>
        <v>23.439016733784229</v>
      </c>
      <c r="K46" s="50">
        <f t="shared" si="1"/>
        <v>23.439016733784229</v>
      </c>
      <c r="L46" s="50">
        <f t="shared" si="2"/>
        <v>549.38750544661707</v>
      </c>
      <c r="M46" s="51">
        <f t="shared" si="3"/>
        <v>8.9842526481598486E-3</v>
      </c>
      <c r="N46" s="52">
        <f t="shared" si="9"/>
        <v>2585.4609832698479</v>
      </c>
      <c r="O46" s="34">
        <f t="shared" si="10"/>
        <v>2593.3693487338924</v>
      </c>
      <c r="P46" s="34">
        <f t="shared" si="11"/>
        <v>21.743228341438439</v>
      </c>
      <c r="Q46" s="34">
        <f t="shared" si="12"/>
        <v>2615.1125770753306</v>
      </c>
      <c r="R46" s="34">
        <f t="shared" si="4"/>
        <v>-6.2125770753305005</v>
      </c>
      <c r="S46" s="34">
        <f t="shared" si="5"/>
        <v>6.2125770753305005</v>
      </c>
      <c r="T46" s="34">
        <f t="shared" si="6"/>
        <v>38.596113916922079</v>
      </c>
      <c r="U46" s="53">
        <f t="shared" si="7"/>
        <v>2.3813013436047759E-3</v>
      </c>
    </row>
    <row r="47" spans="2:21" x14ac:dyDescent="0.25">
      <c r="B47" s="19">
        <v>45260</v>
      </c>
      <c r="C47" s="20">
        <v>33</v>
      </c>
      <c r="D47" s="21">
        <v>2057.1999999999998</v>
      </c>
      <c r="F47" s="22">
        <v>45552</v>
      </c>
      <c r="G47" s="23">
        <v>232</v>
      </c>
      <c r="H47" s="24">
        <v>2592.4</v>
      </c>
      <c r="I47" s="50">
        <f t="shared" si="8"/>
        <v>2597.180491633108</v>
      </c>
      <c r="J47" s="49">
        <f t="shared" si="0"/>
        <v>-4.7804916331078857</v>
      </c>
      <c r="K47" s="50">
        <f t="shared" si="1"/>
        <v>4.7804916331078857</v>
      </c>
      <c r="L47" s="50">
        <f t="shared" si="2"/>
        <v>22.8531002542145</v>
      </c>
      <c r="M47" s="51">
        <f t="shared" si="3"/>
        <v>1.8440409015228691E-3</v>
      </c>
      <c r="N47" s="52">
        <f t="shared" si="9"/>
        <v>2597.1804916349238</v>
      </c>
      <c r="O47" s="34">
        <f t="shared" si="10"/>
        <v>2612.0062885376656</v>
      </c>
      <c r="P47" s="34">
        <f t="shared" si="11"/>
        <v>20.190084072605821</v>
      </c>
      <c r="Q47" s="34">
        <f t="shared" si="12"/>
        <v>2632.1963726102713</v>
      </c>
      <c r="R47" s="34">
        <f t="shared" si="4"/>
        <v>-39.796372610271192</v>
      </c>
      <c r="S47" s="34">
        <f t="shared" si="5"/>
        <v>39.796372610271192</v>
      </c>
      <c r="T47" s="34">
        <f t="shared" si="6"/>
        <v>1583.7512729355431</v>
      </c>
      <c r="U47" s="53">
        <f t="shared" si="7"/>
        <v>1.5351169808004625E-2</v>
      </c>
    </row>
    <row r="48" spans="2:21" x14ac:dyDescent="0.25">
      <c r="B48" s="22">
        <v>45261</v>
      </c>
      <c r="C48" s="23">
        <v>34</v>
      </c>
      <c r="D48" s="32">
        <v>2089.6999999999998</v>
      </c>
      <c r="F48" s="19">
        <v>45553</v>
      </c>
      <c r="G48" s="20">
        <v>233</v>
      </c>
      <c r="H48" s="33">
        <v>2598.6</v>
      </c>
      <c r="I48" s="50">
        <f t="shared" si="8"/>
        <v>2594.790245816554</v>
      </c>
      <c r="J48" s="49">
        <f t="shared" si="0"/>
        <v>3.8097541834458752</v>
      </c>
      <c r="K48" s="50">
        <f t="shared" si="1"/>
        <v>3.8097541834458752</v>
      </c>
      <c r="L48" s="50">
        <f t="shared" si="2"/>
        <v>14.514226938283347</v>
      </c>
      <c r="M48" s="51">
        <f t="shared" si="3"/>
        <v>1.4660794979780942E-3</v>
      </c>
      <c r="N48" s="52">
        <f t="shared" si="9"/>
        <v>2594.7902458174622</v>
      </c>
      <c r="O48" s="34">
        <f t="shared" si="10"/>
        <v>2612.2981863051355</v>
      </c>
      <c r="P48" s="34">
        <f t="shared" si="11"/>
        <v>10.240990920037856</v>
      </c>
      <c r="Q48" s="34">
        <f t="shared" si="12"/>
        <v>2622.5391772251733</v>
      </c>
      <c r="R48" s="34">
        <f t="shared" si="4"/>
        <v>-23.939177225173353</v>
      </c>
      <c r="S48" s="34">
        <f t="shared" si="5"/>
        <v>23.939177225173353</v>
      </c>
      <c r="T48" s="34">
        <f t="shared" si="6"/>
        <v>573.0842062182586</v>
      </c>
      <c r="U48" s="53">
        <f t="shared" si="7"/>
        <v>9.212336344636864E-3</v>
      </c>
    </row>
    <row r="49" spans="2:21" x14ac:dyDescent="0.25">
      <c r="B49" s="19">
        <v>45264</v>
      </c>
      <c r="C49" s="20">
        <v>35</v>
      </c>
      <c r="D49" s="21">
        <v>2042.2</v>
      </c>
      <c r="F49" s="22">
        <v>45554</v>
      </c>
      <c r="G49" s="23">
        <v>234</v>
      </c>
      <c r="H49" s="24">
        <v>2614.6</v>
      </c>
      <c r="I49" s="50">
        <f t="shared" si="8"/>
        <v>2596.695122908277</v>
      </c>
      <c r="J49" s="49">
        <f t="shared" si="0"/>
        <v>17.904877091722938</v>
      </c>
      <c r="K49" s="50">
        <f t="shared" si="1"/>
        <v>17.904877091722938</v>
      </c>
      <c r="L49" s="50">
        <f t="shared" si="2"/>
        <v>320.58462366970485</v>
      </c>
      <c r="M49" s="51">
        <f t="shared" si="3"/>
        <v>6.8480368284720176E-3</v>
      </c>
      <c r="N49" s="52">
        <f t="shared" si="9"/>
        <v>2596.6951229087308</v>
      </c>
      <c r="O49" s="34">
        <f t="shared" si="10"/>
        <v>2610.5695886125868</v>
      </c>
      <c r="P49" s="34">
        <f t="shared" si="11"/>
        <v>4.2561966137446046</v>
      </c>
      <c r="Q49" s="34">
        <f t="shared" si="12"/>
        <v>2614.8257852263314</v>
      </c>
      <c r="R49" s="34">
        <f t="shared" si="4"/>
        <v>-0.22578522633148168</v>
      </c>
      <c r="S49" s="34">
        <f t="shared" si="5"/>
        <v>0.22578522633148168</v>
      </c>
      <c r="T49" s="34">
        <f t="shared" si="6"/>
        <v>5.0978968429558409E-2</v>
      </c>
      <c r="U49" s="53">
        <f t="shared" si="7"/>
        <v>8.6355552027645406E-5</v>
      </c>
    </row>
    <row r="50" spans="2:21" x14ac:dyDescent="0.25">
      <c r="B50" s="22">
        <v>45265</v>
      </c>
      <c r="C50" s="23">
        <v>36</v>
      </c>
      <c r="D50" s="32">
        <v>2036.3</v>
      </c>
      <c r="F50" s="19">
        <v>45555</v>
      </c>
      <c r="G50" s="20">
        <v>235</v>
      </c>
      <c r="H50" s="33">
        <v>2646.2</v>
      </c>
      <c r="I50" s="50">
        <f t="shared" si="8"/>
        <v>2605.6475614541387</v>
      </c>
      <c r="J50" s="49">
        <f t="shared" si="0"/>
        <v>40.55243854586115</v>
      </c>
      <c r="K50" s="50">
        <f t="shared" si="1"/>
        <v>40.55243854586115</v>
      </c>
      <c r="L50" s="50">
        <f t="shared" si="2"/>
        <v>1644.5002720158452</v>
      </c>
      <c r="M50" s="51">
        <f t="shared" si="3"/>
        <v>1.532478215775873E-2</v>
      </c>
      <c r="N50" s="52">
        <f t="shared" si="9"/>
        <v>2605.6475614543651</v>
      </c>
      <c r="O50" s="34">
        <f t="shared" si="10"/>
        <v>2614.7128926131654</v>
      </c>
      <c r="P50" s="34">
        <f t="shared" si="11"/>
        <v>4.1997503071616071</v>
      </c>
      <c r="Q50" s="34">
        <f t="shared" si="12"/>
        <v>2618.912642920327</v>
      </c>
      <c r="R50" s="34">
        <f t="shared" si="4"/>
        <v>27.287357079672802</v>
      </c>
      <c r="S50" s="34">
        <f t="shared" si="5"/>
        <v>27.287357079672802</v>
      </c>
      <c r="T50" s="34">
        <f t="shared" si="6"/>
        <v>744.59985639356933</v>
      </c>
      <c r="U50" s="53">
        <f t="shared" si="7"/>
        <v>1.0311902758549166E-2</v>
      </c>
    </row>
    <row r="51" spans="2:21" x14ac:dyDescent="0.25">
      <c r="B51" s="19">
        <v>45266</v>
      </c>
      <c r="C51" s="20">
        <v>37</v>
      </c>
      <c r="D51" s="21">
        <v>2047.9</v>
      </c>
      <c r="F51" s="22">
        <v>45558</v>
      </c>
      <c r="G51" s="23">
        <v>236</v>
      </c>
      <c r="H51" s="24">
        <v>2652.5</v>
      </c>
      <c r="I51" s="50">
        <f t="shared" si="8"/>
        <v>2625.9237807270692</v>
      </c>
      <c r="J51" s="49">
        <f t="shared" si="0"/>
        <v>26.576219272930757</v>
      </c>
      <c r="K51" s="50">
        <f t="shared" si="1"/>
        <v>26.576219272930757</v>
      </c>
      <c r="L51" s="50">
        <f t="shared" si="2"/>
        <v>706.29543084289617</v>
      </c>
      <c r="M51" s="51">
        <f t="shared" si="3"/>
        <v>1.0019309810718476E-2</v>
      </c>
      <c r="N51" s="52">
        <f t="shared" si="9"/>
        <v>2625.9237807271825</v>
      </c>
      <c r="O51" s="34">
        <f t="shared" si="10"/>
        <v>2632.5563214601634</v>
      </c>
      <c r="P51" s="34">
        <f t="shared" si="11"/>
        <v>11.021589577079801</v>
      </c>
      <c r="Q51" s="34">
        <f t="shared" si="12"/>
        <v>2643.5779110372432</v>
      </c>
      <c r="R51" s="34">
        <f t="shared" si="4"/>
        <v>8.9220889627567885</v>
      </c>
      <c r="S51" s="34">
        <f t="shared" si="5"/>
        <v>8.9220889627567885</v>
      </c>
      <c r="T51" s="34">
        <f t="shared" si="6"/>
        <v>79.603671459346501</v>
      </c>
      <c r="U51" s="53">
        <f t="shared" si="7"/>
        <v>3.3636527663550571E-3</v>
      </c>
    </row>
    <row r="52" spans="2:21" x14ac:dyDescent="0.25">
      <c r="B52" s="22">
        <v>45267</v>
      </c>
      <c r="C52" s="23">
        <v>38</v>
      </c>
      <c r="D52" s="32">
        <v>2046.4</v>
      </c>
      <c r="F52" s="19">
        <v>45559</v>
      </c>
      <c r="G52" s="20">
        <v>237</v>
      </c>
      <c r="H52" s="33">
        <v>2677</v>
      </c>
      <c r="I52" s="50">
        <f t="shared" si="8"/>
        <v>2639.2118903635346</v>
      </c>
      <c r="J52" s="49">
        <f t="shared" si="0"/>
        <v>37.788109636465379</v>
      </c>
      <c r="K52" s="50">
        <f t="shared" si="1"/>
        <v>37.788109636465379</v>
      </c>
      <c r="L52" s="50">
        <f t="shared" si="2"/>
        <v>1427.9412298975276</v>
      </c>
      <c r="M52" s="51">
        <f t="shared" si="3"/>
        <v>1.4115842225052438E-2</v>
      </c>
      <c r="N52" s="52">
        <f t="shared" si="9"/>
        <v>2639.211890363591</v>
      </c>
      <c r="O52" s="34">
        <f t="shared" si="10"/>
        <v>2648.0389555186216</v>
      </c>
      <c r="P52" s="34">
        <f t="shared" si="11"/>
        <v>13.252111817768995</v>
      </c>
      <c r="Q52" s="34">
        <f t="shared" si="12"/>
        <v>2661.2910673363908</v>
      </c>
      <c r="R52" s="34">
        <f t="shared" si="4"/>
        <v>15.708932663609176</v>
      </c>
      <c r="S52" s="34">
        <f t="shared" si="5"/>
        <v>15.708932663609176</v>
      </c>
      <c r="T52" s="34">
        <f t="shared" si="6"/>
        <v>246.77056542980728</v>
      </c>
      <c r="U52" s="53">
        <f t="shared" si="7"/>
        <v>5.8681108194281566E-3</v>
      </c>
    </row>
    <row r="53" spans="2:21" x14ac:dyDescent="0.25">
      <c r="B53" s="19">
        <v>45268</v>
      </c>
      <c r="C53" s="20">
        <v>39</v>
      </c>
      <c r="D53" s="21">
        <v>2014.5</v>
      </c>
      <c r="F53" s="22">
        <v>45560</v>
      </c>
      <c r="G53" s="23">
        <v>238</v>
      </c>
      <c r="H53" s="24">
        <v>2684.7</v>
      </c>
      <c r="I53" s="50">
        <f t="shared" si="8"/>
        <v>2658.1059451817673</v>
      </c>
      <c r="J53" s="49">
        <f t="shared" si="0"/>
        <v>26.594054818232507</v>
      </c>
      <c r="K53" s="50">
        <f t="shared" si="1"/>
        <v>26.594054818232507</v>
      </c>
      <c r="L53" s="50">
        <f t="shared" si="2"/>
        <v>707.24375167515564</v>
      </c>
      <c r="M53" s="51">
        <f t="shared" si="3"/>
        <v>9.9057827013195182E-3</v>
      </c>
      <c r="N53" s="52">
        <f t="shared" si="9"/>
        <v>2658.1059451817955</v>
      </c>
      <c r="O53" s="34">
        <f t="shared" si="10"/>
        <v>2669.1455336681956</v>
      </c>
      <c r="P53" s="34">
        <f t="shared" si="11"/>
        <v>17.179344983671513</v>
      </c>
      <c r="Q53" s="34">
        <f t="shared" si="12"/>
        <v>2686.324878651867</v>
      </c>
      <c r="R53" s="34">
        <f t="shared" si="4"/>
        <v>-1.6248786518672205</v>
      </c>
      <c r="S53" s="34">
        <f t="shared" si="5"/>
        <v>1.6248786518672205</v>
      </c>
      <c r="T53" s="34">
        <f t="shared" si="6"/>
        <v>2.6402306332938359</v>
      </c>
      <c r="U53" s="53">
        <f t="shared" si="7"/>
        <v>6.0523658206399996E-4</v>
      </c>
    </row>
    <row r="54" spans="2:21" x14ac:dyDescent="0.25">
      <c r="B54" s="22">
        <v>45271</v>
      </c>
      <c r="C54" s="23">
        <v>40</v>
      </c>
      <c r="D54" s="32">
        <v>1993.7</v>
      </c>
      <c r="F54" s="19">
        <v>45561</v>
      </c>
      <c r="G54" s="20">
        <v>239</v>
      </c>
      <c r="H54" s="33">
        <v>2694.9</v>
      </c>
      <c r="I54" s="50">
        <f t="shared" si="8"/>
        <v>2671.4029725908836</v>
      </c>
      <c r="J54" s="49">
        <f t="shared" si="0"/>
        <v>23.497027409116527</v>
      </c>
      <c r="K54" s="50">
        <f t="shared" si="1"/>
        <v>23.497027409116527</v>
      </c>
      <c r="L54" s="50">
        <f t="shared" si="2"/>
        <v>552.11029706477336</v>
      </c>
      <c r="M54" s="51">
        <f t="shared" si="3"/>
        <v>8.7190721025331274E-3</v>
      </c>
      <c r="N54" s="52">
        <f t="shared" si="9"/>
        <v>2671.4029725908977</v>
      </c>
      <c r="O54" s="34">
        <f t="shared" si="10"/>
        <v>2685.5124393259334</v>
      </c>
      <c r="P54" s="34">
        <f t="shared" si="11"/>
        <v>16.773125320704651</v>
      </c>
      <c r="Q54" s="34">
        <f t="shared" si="12"/>
        <v>2702.2855646466382</v>
      </c>
      <c r="R54" s="34">
        <f t="shared" si="4"/>
        <v>-7.3855646466381586</v>
      </c>
      <c r="S54" s="34">
        <f t="shared" si="5"/>
        <v>7.3855646466381586</v>
      </c>
      <c r="T54" s="34">
        <f t="shared" si="6"/>
        <v>54.54656514967143</v>
      </c>
      <c r="U54" s="53">
        <f t="shared" si="7"/>
        <v>2.7405709475817872E-3</v>
      </c>
    </row>
    <row r="55" spans="2:21" x14ac:dyDescent="0.25">
      <c r="B55" s="19">
        <v>45272</v>
      </c>
      <c r="C55" s="20">
        <v>41</v>
      </c>
      <c r="D55" s="21">
        <v>1993.2</v>
      </c>
      <c r="F55" s="22">
        <v>45562</v>
      </c>
      <c r="G55" s="23">
        <v>240</v>
      </c>
      <c r="H55" s="24">
        <v>2668.1</v>
      </c>
      <c r="I55" s="50">
        <f t="shared" si="8"/>
        <v>2683.1514862954418</v>
      </c>
      <c r="J55" s="49">
        <f t="shared" si="0"/>
        <v>-15.051486295441919</v>
      </c>
      <c r="K55" s="50">
        <f t="shared" si="1"/>
        <v>15.051486295441919</v>
      </c>
      <c r="L55" s="50">
        <f t="shared" si="2"/>
        <v>226.5472397018759</v>
      </c>
      <c r="M55" s="51">
        <f t="shared" si="3"/>
        <v>5.6412751753839507E-3</v>
      </c>
      <c r="N55" s="52">
        <f t="shared" si="9"/>
        <v>2683.1514862954491</v>
      </c>
      <c r="O55" s="34">
        <f t="shared" si="10"/>
        <v>2698.5927823233192</v>
      </c>
      <c r="P55" s="34">
        <f t="shared" si="11"/>
        <v>14.926734159045196</v>
      </c>
      <c r="Q55" s="34">
        <f t="shared" si="12"/>
        <v>2713.5195164823645</v>
      </c>
      <c r="R55" s="34">
        <f t="shared" si="4"/>
        <v>-45.419516482364543</v>
      </c>
      <c r="S55" s="34">
        <f t="shared" si="5"/>
        <v>45.419516482364543</v>
      </c>
      <c r="T55" s="34">
        <f t="shared" si="6"/>
        <v>2062.9324774917845</v>
      </c>
      <c r="U55" s="53">
        <f t="shared" si="7"/>
        <v>1.7023168727695569E-2</v>
      </c>
    </row>
    <row r="56" spans="2:21" x14ac:dyDescent="0.25">
      <c r="B56" s="22">
        <v>45273</v>
      </c>
      <c r="C56" s="23">
        <v>42</v>
      </c>
      <c r="D56" s="32">
        <v>1997.3</v>
      </c>
      <c r="F56" s="19">
        <v>45565</v>
      </c>
      <c r="G56" s="20">
        <v>241</v>
      </c>
      <c r="H56" s="33">
        <v>2659.4</v>
      </c>
      <c r="I56" s="50">
        <f t="shared" si="8"/>
        <v>2675.6257431477206</v>
      </c>
      <c r="J56" s="49">
        <f t="shared" si="0"/>
        <v>-16.22574314772055</v>
      </c>
      <c r="K56" s="50">
        <f t="shared" si="1"/>
        <v>16.22574314772055</v>
      </c>
      <c r="L56" s="50">
        <f t="shared" si="2"/>
        <v>263.2747406958004</v>
      </c>
      <c r="M56" s="51">
        <f t="shared" si="3"/>
        <v>6.1012796674891137E-3</v>
      </c>
      <c r="N56" s="52">
        <f t="shared" si="9"/>
        <v>2675.6257431477243</v>
      </c>
      <c r="O56" s="34">
        <f t="shared" si="10"/>
        <v>2690.809758241182</v>
      </c>
      <c r="P56" s="34">
        <f t="shared" si="11"/>
        <v>3.5718550384539896</v>
      </c>
      <c r="Q56" s="34">
        <f t="shared" si="12"/>
        <v>2694.381613279636</v>
      </c>
      <c r="R56" s="34">
        <f t="shared" si="4"/>
        <v>-34.981613279635894</v>
      </c>
      <c r="S56" s="34">
        <f t="shared" si="5"/>
        <v>34.981613279635894</v>
      </c>
      <c r="T56" s="34">
        <f t="shared" si="6"/>
        <v>1223.7132676459983</v>
      </c>
      <c r="U56" s="53">
        <f t="shared" si="7"/>
        <v>1.3153949492229786E-2</v>
      </c>
    </row>
    <row r="57" spans="2:21" x14ac:dyDescent="0.25">
      <c r="B57" s="19">
        <v>45274</v>
      </c>
      <c r="C57" s="20">
        <v>43</v>
      </c>
      <c r="D57" s="21">
        <v>2044.9</v>
      </c>
      <c r="F57" s="22">
        <v>45566</v>
      </c>
      <c r="G57" s="23">
        <v>242</v>
      </c>
      <c r="H57" s="24">
        <v>2690.3</v>
      </c>
      <c r="I57" s="50">
        <f t="shared" si="8"/>
        <v>2667.5128715738601</v>
      </c>
      <c r="J57" s="49">
        <f t="shared" si="0"/>
        <v>22.787128426140043</v>
      </c>
      <c r="K57" s="50">
        <f t="shared" si="1"/>
        <v>22.787128426140043</v>
      </c>
      <c r="L57" s="50">
        <f t="shared" si="2"/>
        <v>519.2532219093996</v>
      </c>
      <c r="M57" s="51">
        <f t="shared" si="3"/>
        <v>8.4701068379511735E-3</v>
      </c>
      <c r="N57" s="52">
        <f t="shared" si="9"/>
        <v>2667.512871573862</v>
      </c>
      <c r="O57" s="34">
        <f t="shared" si="10"/>
        <v>2676.890806639818</v>
      </c>
      <c r="P57" s="34">
        <f t="shared" si="11"/>
        <v>-5.1735482814549627</v>
      </c>
      <c r="Q57" s="34">
        <f t="shared" si="12"/>
        <v>2671.7172583583629</v>
      </c>
      <c r="R57" s="34">
        <f t="shared" si="4"/>
        <v>18.582741641637313</v>
      </c>
      <c r="S57" s="34">
        <f t="shared" si="5"/>
        <v>18.582741641637313</v>
      </c>
      <c r="T57" s="34">
        <f t="shared" si="6"/>
        <v>345.3182869198414</v>
      </c>
      <c r="U57" s="53">
        <f t="shared" si="7"/>
        <v>6.9073120624604358E-3</v>
      </c>
    </row>
    <row r="58" spans="2:21" x14ac:dyDescent="0.25">
      <c r="B58" s="22">
        <v>45275</v>
      </c>
      <c r="C58" s="23">
        <v>44</v>
      </c>
      <c r="D58" s="32">
        <v>2035.7</v>
      </c>
      <c r="F58" s="19">
        <v>45567</v>
      </c>
      <c r="G58" s="20">
        <v>243</v>
      </c>
      <c r="H58" s="33">
        <v>2669.7</v>
      </c>
      <c r="I58" s="50">
        <f t="shared" si="8"/>
        <v>2678.9064357869302</v>
      </c>
      <c r="J58" s="49">
        <f t="shared" si="0"/>
        <v>-9.2064357869303421</v>
      </c>
      <c r="K58" s="50">
        <f t="shared" si="1"/>
        <v>9.2064357869303421</v>
      </c>
      <c r="L58" s="50">
        <f t="shared" si="2"/>
        <v>84.758459898871706</v>
      </c>
      <c r="M58" s="51">
        <f t="shared" si="3"/>
        <v>3.4484907618572659E-3</v>
      </c>
      <c r="N58" s="52">
        <f t="shared" si="9"/>
        <v>2678.9064357869311</v>
      </c>
      <c r="O58" s="34">
        <f t="shared" si="10"/>
        <v>2681.0086291791813</v>
      </c>
      <c r="P58" s="34">
        <f t="shared" si="11"/>
        <v>-0.52786287104585128</v>
      </c>
      <c r="Q58" s="34">
        <f t="shared" si="12"/>
        <v>2680.4807663081356</v>
      </c>
      <c r="R58" s="34">
        <f t="shared" si="4"/>
        <v>-10.780766308135753</v>
      </c>
      <c r="S58" s="34">
        <f t="shared" si="5"/>
        <v>10.780766308135753</v>
      </c>
      <c r="T58" s="34">
        <f t="shared" si="6"/>
        <v>116.224922190635</v>
      </c>
      <c r="U58" s="53">
        <f t="shared" si="7"/>
        <v>4.0381939199669453E-3</v>
      </c>
    </row>
    <row r="59" spans="2:21" x14ac:dyDescent="0.25">
      <c r="B59" s="19">
        <v>45278</v>
      </c>
      <c r="C59" s="20">
        <v>45</v>
      </c>
      <c r="D59" s="21">
        <v>2040.5</v>
      </c>
      <c r="F59" s="22">
        <v>45568</v>
      </c>
      <c r="G59" s="23">
        <v>244</v>
      </c>
      <c r="H59" s="24">
        <v>2679.2</v>
      </c>
      <c r="I59" s="50">
        <f t="shared" si="8"/>
        <v>2674.303217893465</v>
      </c>
      <c r="J59" s="49">
        <f t="shared" si="0"/>
        <v>4.8967821065348289</v>
      </c>
      <c r="K59" s="50">
        <f t="shared" si="1"/>
        <v>4.8967821065348289</v>
      </c>
      <c r="L59" s="50">
        <f t="shared" si="2"/>
        <v>23.978474998879676</v>
      </c>
      <c r="M59" s="51">
        <f t="shared" si="3"/>
        <v>1.8277030854489508E-3</v>
      </c>
      <c r="N59" s="52">
        <f t="shared" si="9"/>
        <v>2674.3032178934654</v>
      </c>
      <c r="O59" s="34">
        <f t="shared" si="10"/>
        <v>2675.0903831540677</v>
      </c>
      <c r="P59" s="34">
        <f t="shared" si="11"/>
        <v>-3.2230544480797274</v>
      </c>
      <c r="Q59" s="34">
        <f t="shared" si="12"/>
        <v>2671.8673287059878</v>
      </c>
      <c r="R59" s="34">
        <f t="shared" si="4"/>
        <v>7.332671294012016</v>
      </c>
      <c r="S59" s="34">
        <f t="shared" si="5"/>
        <v>7.332671294012016</v>
      </c>
      <c r="T59" s="34">
        <f t="shared" si="6"/>
        <v>53.768068306027857</v>
      </c>
      <c r="U59" s="53">
        <f t="shared" si="7"/>
        <v>2.7368883599626814E-3</v>
      </c>
    </row>
    <row r="60" spans="2:21" x14ac:dyDescent="0.25">
      <c r="B60" s="22">
        <v>45279</v>
      </c>
      <c r="C60" s="23">
        <v>46</v>
      </c>
      <c r="D60" s="32">
        <v>2052.1</v>
      </c>
      <c r="F60" s="19">
        <v>45569</v>
      </c>
      <c r="G60" s="20">
        <v>245</v>
      </c>
      <c r="H60" s="33">
        <v>2667.8</v>
      </c>
      <c r="I60" s="50">
        <f t="shared" si="8"/>
        <v>2676.7516089467326</v>
      </c>
      <c r="J60" s="49">
        <f t="shared" si="0"/>
        <v>-8.9516089467324491</v>
      </c>
      <c r="K60" s="50">
        <f t="shared" si="1"/>
        <v>8.9516089467324491</v>
      </c>
      <c r="L60" s="50">
        <f t="shared" si="2"/>
        <v>80.13130273522043</v>
      </c>
      <c r="M60" s="51">
        <f t="shared" si="3"/>
        <v>3.3554272984228383E-3</v>
      </c>
      <c r="N60" s="52">
        <f t="shared" si="9"/>
        <v>2676.7516089467326</v>
      </c>
      <c r="O60" s="34">
        <f t="shared" si="10"/>
        <v>2675.5336643529936</v>
      </c>
      <c r="P60" s="34">
        <f t="shared" si="11"/>
        <v>-1.3898866245769197</v>
      </c>
      <c r="Q60" s="34">
        <f t="shared" si="12"/>
        <v>2674.1437777284168</v>
      </c>
      <c r="R60" s="34">
        <f t="shared" si="4"/>
        <v>-6.3437777284166259</v>
      </c>
      <c r="S60" s="34">
        <f t="shared" si="5"/>
        <v>6.3437777284166259</v>
      </c>
      <c r="T60" s="34">
        <f t="shared" si="6"/>
        <v>40.243515867554805</v>
      </c>
      <c r="U60" s="53">
        <f t="shared" si="7"/>
        <v>2.3779060380900463E-3</v>
      </c>
    </row>
    <row r="61" spans="2:21" x14ac:dyDescent="0.25">
      <c r="B61" s="19">
        <v>45280</v>
      </c>
      <c r="C61" s="20">
        <v>47</v>
      </c>
      <c r="D61" s="21">
        <v>2047.7</v>
      </c>
      <c r="F61" s="22">
        <v>45572</v>
      </c>
      <c r="G61" s="23">
        <v>246</v>
      </c>
      <c r="H61" s="24">
        <v>2666</v>
      </c>
      <c r="I61" s="50">
        <f t="shared" si="8"/>
        <v>2672.2758044733664</v>
      </c>
      <c r="J61" s="49">
        <f t="shared" si="0"/>
        <v>-6.2758044733664065</v>
      </c>
      <c r="K61" s="50">
        <f t="shared" si="1"/>
        <v>6.2758044733664065</v>
      </c>
      <c r="L61" s="50">
        <f t="shared" si="2"/>
        <v>39.385721787925796</v>
      </c>
      <c r="M61" s="51">
        <f t="shared" si="3"/>
        <v>2.3540151813077293E-3</v>
      </c>
      <c r="N61" s="52">
        <f t="shared" si="9"/>
        <v>2672.2758044733664</v>
      </c>
      <c r="O61" s="34">
        <f t="shared" si="10"/>
        <v>2670.9718888642083</v>
      </c>
      <c r="P61" s="34">
        <f t="shared" si="11"/>
        <v>-2.9758310566811175</v>
      </c>
      <c r="Q61" s="34">
        <f t="shared" si="12"/>
        <v>2667.996057807527</v>
      </c>
      <c r="R61" s="34">
        <f t="shared" si="4"/>
        <v>-1.996057807526995</v>
      </c>
      <c r="S61" s="34">
        <f t="shared" si="5"/>
        <v>1.996057807526995</v>
      </c>
      <c r="T61" s="34">
        <f t="shared" si="6"/>
        <v>3.9842467709894742</v>
      </c>
      <c r="U61" s="53">
        <f t="shared" si="7"/>
        <v>7.4870885503638225E-4</v>
      </c>
    </row>
    <row r="62" spans="2:21" x14ac:dyDescent="0.25">
      <c r="B62" s="22">
        <v>45281</v>
      </c>
      <c r="C62" s="23">
        <v>48</v>
      </c>
      <c r="D62" s="32">
        <v>2051.3000000000002</v>
      </c>
      <c r="F62" s="19">
        <v>45573</v>
      </c>
      <c r="G62" s="20">
        <v>247</v>
      </c>
      <c r="H62" s="33">
        <v>2635.4</v>
      </c>
      <c r="I62" s="50">
        <f t="shared" si="8"/>
        <v>2669.1379022366832</v>
      </c>
      <c r="J62" s="49">
        <f t="shared" si="0"/>
        <v>-33.737902236683112</v>
      </c>
      <c r="K62" s="50">
        <f t="shared" si="1"/>
        <v>33.737902236683112</v>
      </c>
      <c r="L62" s="50">
        <f t="shared" si="2"/>
        <v>1138.2460473319873</v>
      </c>
      <c r="M62" s="51">
        <f t="shared" si="3"/>
        <v>1.280181461511843E-2</v>
      </c>
      <c r="N62" s="52">
        <f t="shared" si="9"/>
        <v>2669.1379022366832</v>
      </c>
      <c r="O62" s="34">
        <f t="shared" si="10"/>
        <v>2666.9980289037635</v>
      </c>
      <c r="P62" s="34">
        <f t="shared" si="11"/>
        <v>-3.4748455085629439</v>
      </c>
      <c r="Q62" s="34">
        <f t="shared" si="12"/>
        <v>2663.5231833952007</v>
      </c>
      <c r="R62" s="34">
        <f t="shared" si="4"/>
        <v>-28.123183395200613</v>
      </c>
      <c r="S62" s="34">
        <f t="shared" si="5"/>
        <v>28.123183395200613</v>
      </c>
      <c r="T62" s="34">
        <f t="shared" si="6"/>
        <v>790.91344428008745</v>
      </c>
      <c r="U62" s="53">
        <f t="shared" si="7"/>
        <v>1.0671314940882071E-2</v>
      </c>
    </row>
    <row r="63" spans="2:21" x14ac:dyDescent="0.25">
      <c r="B63" s="19">
        <v>45282</v>
      </c>
      <c r="C63" s="20">
        <v>49</v>
      </c>
      <c r="D63" s="21">
        <v>2069.1</v>
      </c>
      <c r="F63" s="22">
        <v>45574</v>
      </c>
      <c r="G63" s="23">
        <v>248</v>
      </c>
      <c r="H63" s="24">
        <v>2626</v>
      </c>
      <c r="I63" s="50">
        <f t="shared" si="8"/>
        <v>2652.2689511183416</v>
      </c>
      <c r="J63" s="49">
        <f t="shared" si="0"/>
        <v>-26.268951118341647</v>
      </c>
      <c r="K63" s="50">
        <f t="shared" si="1"/>
        <v>26.268951118341647</v>
      </c>
      <c r="L63" s="50">
        <f t="shared" si="2"/>
        <v>690.05779285782285</v>
      </c>
      <c r="M63" s="51">
        <f t="shared" si="3"/>
        <v>1.0003408651310604E-2</v>
      </c>
      <c r="N63" s="52">
        <f t="shared" si="9"/>
        <v>2652.2689511183416</v>
      </c>
      <c r="O63" s="34">
        <f t="shared" si="10"/>
        <v>2649.4615916976004</v>
      </c>
      <c r="P63" s="34">
        <f t="shared" si="11"/>
        <v>-10.505641357363022</v>
      </c>
      <c r="Q63" s="34">
        <f t="shared" si="12"/>
        <v>2638.9559503402375</v>
      </c>
      <c r="R63" s="34">
        <f t="shared" si="4"/>
        <v>-12.95595034023745</v>
      </c>
      <c r="S63" s="34">
        <f t="shared" si="5"/>
        <v>12.95595034023745</v>
      </c>
      <c r="T63" s="34">
        <f t="shared" si="6"/>
        <v>167.85664921869889</v>
      </c>
      <c r="U63" s="53">
        <f t="shared" si="7"/>
        <v>4.9337206169982675E-3</v>
      </c>
    </row>
    <row r="64" spans="2:21" x14ac:dyDescent="0.25">
      <c r="B64" s="22">
        <v>45286</v>
      </c>
      <c r="C64" s="23">
        <v>50</v>
      </c>
      <c r="D64" s="32">
        <v>2069.8000000000002</v>
      </c>
      <c r="F64" s="19">
        <v>45575</v>
      </c>
      <c r="G64" s="20">
        <v>249</v>
      </c>
      <c r="H64" s="33">
        <v>2639.3</v>
      </c>
      <c r="I64" s="50">
        <f t="shared" si="8"/>
        <v>2639.1344755591708</v>
      </c>
      <c r="J64" s="49">
        <f t="shared" si="0"/>
        <v>0.16552444082935835</v>
      </c>
      <c r="K64" s="50">
        <f t="shared" si="1"/>
        <v>0.16552444082935835</v>
      </c>
      <c r="L64" s="50">
        <f t="shared" si="2"/>
        <v>2.7398340511871754E-2</v>
      </c>
      <c r="M64" s="51">
        <f t="shared" si="3"/>
        <v>6.2715280881051164E-5</v>
      </c>
      <c r="N64" s="52">
        <f t="shared" si="9"/>
        <v>2639.1344755591708</v>
      </c>
      <c r="O64" s="34">
        <f t="shared" si="10"/>
        <v>2632.477975170119</v>
      </c>
      <c r="P64" s="34">
        <f t="shared" si="11"/>
        <v>-13.744628942422233</v>
      </c>
      <c r="Q64" s="34">
        <f t="shared" si="12"/>
        <v>2618.7333462276965</v>
      </c>
      <c r="R64" s="34">
        <f t="shared" si="4"/>
        <v>20.566653772303653</v>
      </c>
      <c r="S64" s="34">
        <f t="shared" si="5"/>
        <v>20.566653772303653</v>
      </c>
      <c r="T64" s="34">
        <f t="shared" si="6"/>
        <v>422.98724738981207</v>
      </c>
      <c r="U64" s="53">
        <f t="shared" si="7"/>
        <v>7.7924653401673363E-3</v>
      </c>
    </row>
    <row r="65" spans="2:21" x14ac:dyDescent="0.25">
      <c r="B65" s="19">
        <v>45287</v>
      </c>
      <c r="C65" s="20">
        <v>51</v>
      </c>
      <c r="D65" s="21">
        <v>2093.1</v>
      </c>
      <c r="F65" s="22">
        <v>45576</v>
      </c>
      <c r="G65" s="23">
        <v>250</v>
      </c>
      <c r="H65" s="24">
        <v>2676.3</v>
      </c>
      <c r="I65" s="50">
        <f t="shared" si="8"/>
        <v>2639.2172377795855</v>
      </c>
      <c r="J65" s="49">
        <f t="shared" si="0"/>
        <v>37.082762220414679</v>
      </c>
      <c r="K65" s="50">
        <f t="shared" si="1"/>
        <v>37.082762220414679</v>
      </c>
      <c r="L65" s="50">
        <f t="shared" si="2"/>
        <v>1375.1312538958143</v>
      </c>
      <c r="M65" s="51">
        <f t="shared" si="3"/>
        <v>1.3855981100928399E-2</v>
      </c>
      <c r="N65" s="52">
        <f t="shared" si="9"/>
        <v>2639.2172377795855</v>
      </c>
      <c r="O65" s="34">
        <f t="shared" si="10"/>
        <v>2629.0166731138484</v>
      </c>
      <c r="P65" s="34">
        <f t="shared" si="11"/>
        <v>-8.6029654993464142</v>
      </c>
      <c r="Q65" s="34">
        <f t="shared" si="12"/>
        <v>2620.4137076145021</v>
      </c>
      <c r="R65" s="34">
        <f t="shared" si="4"/>
        <v>55.886292385498109</v>
      </c>
      <c r="S65" s="34">
        <f t="shared" si="5"/>
        <v>55.886292385498109</v>
      </c>
      <c r="T65" s="34">
        <f t="shared" si="6"/>
        <v>3123.277676597384</v>
      </c>
      <c r="U65" s="53">
        <f t="shared" si="7"/>
        <v>2.0881923695212832E-2</v>
      </c>
    </row>
    <row r="66" spans="2:21" x14ac:dyDescent="0.25">
      <c r="B66" s="22">
        <v>45288</v>
      </c>
      <c r="C66" s="23">
        <v>52</v>
      </c>
      <c r="D66" s="32">
        <v>2083.5</v>
      </c>
      <c r="F66" s="19">
        <v>45579</v>
      </c>
      <c r="G66" s="20">
        <v>251</v>
      </c>
      <c r="H66" s="33">
        <v>2665.6</v>
      </c>
      <c r="I66" s="50">
        <f t="shared" si="8"/>
        <v>2657.7586188897931</v>
      </c>
      <c r="J66" s="49">
        <f t="shared" si="0"/>
        <v>7.8413811102068394</v>
      </c>
      <c r="K66" s="50">
        <f t="shared" si="1"/>
        <v>7.8413811102068394</v>
      </c>
      <c r="L66" s="50">
        <f t="shared" si="2"/>
        <v>61.487257715508647</v>
      </c>
      <c r="M66" s="51">
        <f t="shared" si="3"/>
        <v>2.9416945941652308E-3</v>
      </c>
      <c r="N66" s="52">
        <f t="shared" si="9"/>
        <v>2657.7586188897931</v>
      </c>
      <c r="O66" s="34">
        <f t="shared" si="10"/>
        <v>2648.3568538072514</v>
      </c>
      <c r="P66" s="34">
        <f t="shared" si="11"/>
        <v>5.3686075970282925</v>
      </c>
      <c r="Q66" s="34">
        <f t="shared" si="12"/>
        <v>2653.7254614042795</v>
      </c>
      <c r="R66" s="34">
        <f t="shared" si="4"/>
        <v>11.874538595720423</v>
      </c>
      <c r="S66" s="34">
        <f t="shared" si="5"/>
        <v>11.874538595720423</v>
      </c>
      <c r="T66" s="34">
        <f t="shared" si="6"/>
        <v>141.00466686125398</v>
      </c>
      <c r="U66" s="53">
        <f t="shared" si="7"/>
        <v>4.4547338669419356E-3</v>
      </c>
    </row>
    <row r="67" spans="2:21" x14ac:dyDescent="0.25">
      <c r="B67" s="19">
        <v>45289</v>
      </c>
      <c r="C67" s="20">
        <v>53</v>
      </c>
      <c r="D67" s="21">
        <v>2071.8000000000002</v>
      </c>
    </row>
    <row r="68" spans="2:21" x14ac:dyDescent="0.25">
      <c r="B68" s="22">
        <v>45293</v>
      </c>
      <c r="C68" s="23">
        <v>54</v>
      </c>
      <c r="D68" s="32">
        <v>2073.4</v>
      </c>
    </row>
    <row r="69" spans="2:21" x14ac:dyDescent="0.25">
      <c r="B69" s="19">
        <v>45294</v>
      </c>
      <c r="C69" s="20">
        <v>55</v>
      </c>
      <c r="D69" s="21">
        <v>2042.8</v>
      </c>
    </row>
    <row r="70" spans="2:21" x14ac:dyDescent="0.25">
      <c r="B70" s="22">
        <v>45295</v>
      </c>
      <c r="C70" s="23">
        <v>56</v>
      </c>
      <c r="D70" s="32">
        <v>2050</v>
      </c>
    </row>
    <row r="71" spans="2:21" x14ac:dyDescent="0.25">
      <c r="B71" s="19">
        <v>45296</v>
      </c>
      <c r="C71" s="20">
        <v>57</v>
      </c>
      <c r="D71" s="21">
        <v>2049.8000000000002</v>
      </c>
    </row>
    <row r="72" spans="2:21" x14ac:dyDescent="0.25">
      <c r="B72" s="22">
        <v>45299</v>
      </c>
      <c r="C72" s="23">
        <v>58</v>
      </c>
      <c r="D72" s="32">
        <v>2033.5</v>
      </c>
    </row>
    <row r="73" spans="2:21" x14ac:dyDescent="0.25">
      <c r="B73" s="19">
        <v>45300</v>
      </c>
      <c r="C73" s="20">
        <v>59</v>
      </c>
      <c r="D73" s="21">
        <v>2033</v>
      </c>
    </row>
    <row r="74" spans="2:21" x14ac:dyDescent="0.25">
      <c r="B74" s="22">
        <v>45301</v>
      </c>
      <c r="C74" s="23">
        <v>60</v>
      </c>
      <c r="D74" s="32">
        <v>2027.8</v>
      </c>
    </row>
    <row r="75" spans="2:21" x14ac:dyDescent="0.25">
      <c r="B75" s="19">
        <v>45302</v>
      </c>
      <c r="C75" s="20">
        <v>61</v>
      </c>
      <c r="D75" s="21">
        <v>2019.2</v>
      </c>
    </row>
    <row r="76" spans="2:21" x14ac:dyDescent="0.25">
      <c r="B76" s="22">
        <v>45303</v>
      </c>
      <c r="C76" s="23">
        <v>62</v>
      </c>
      <c r="D76" s="32">
        <v>2051.6</v>
      </c>
    </row>
    <row r="77" spans="2:21" x14ac:dyDescent="0.25">
      <c r="B77" s="19">
        <v>45307</v>
      </c>
      <c r="C77" s="20">
        <v>63</v>
      </c>
      <c r="D77" s="21">
        <v>2030.2</v>
      </c>
    </row>
    <row r="78" spans="2:21" x14ac:dyDescent="0.25">
      <c r="B78" s="22">
        <v>45308</v>
      </c>
      <c r="C78" s="23">
        <v>64</v>
      </c>
      <c r="D78" s="32">
        <v>2006.5</v>
      </c>
    </row>
    <row r="79" spans="2:21" x14ac:dyDescent="0.25">
      <c r="B79" s="19">
        <v>45309</v>
      </c>
      <c r="C79" s="20">
        <v>65</v>
      </c>
      <c r="D79" s="21">
        <v>2021.6</v>
      </c>
    </row>
    <row r="80" spans="2:21" x14ac:dyDescent="0.25">
      <c r="B80" s="22">
        <v>45310</v>
      </c>
      <c r="C80" s="23">
        <v>66</v>
      </c>
      <c r="D80" s="32">
        <v>2029.3</v>
      </c>
    </row>
    <row r="81" spans="2:4" x14ac:dyDescent="0.25">
      <c r="B81" s="19">
        <v>45313</v>
      </c>
      <c r="C81" s="20">
        <v>67</v>
      </c>
      <c r="D81" s="21">
        <v>2022.2</v>
      </c>
    </row>
    <row r="82" spans="2:4" x14ac:dyDescent="0.25">
      <c r="B82" s="22">
        <v>45314</v>
      </c>
      <c r="C82" s="23">
        <v>68</v>
      </c>
      <c r="D82" s="32">
        <v>2025.8</v>
      </c>
    </row>
    <row r="83" spans="2:4" x14ac:dyDescent="0.25">
      <c r="B83" s="19">
        <v>45315</v>
      </c>
      <c r="C83" s="20">
        <v>69</v>
      </c>
      <c r="D83" s="21">
        <v>2016</v>
      </c>
    </row>
    <row r="84" spans="2:4" x14ac:dyDescent="0.25">
      <c r="B84" s="22">
        <v>45316</v>
      </c>
      <c r="C84" s="23">
        <v>70</v>
      </c>
      <c r="D84" s="32">
        <v>2017.8</v>
      </c>
    </row>
    <row r="85" spans="2:4" x14ac:dyDescent="0.25">
      <c r="B85" s="19">
        <v>45317</v>
      </c>
      <c r="C85" s="20">
        <v>71</v>
      </c>
      <c r="D85" s="21">
        <v>2017.3</v>
      </c>
    </row>
    <row r="86" spans="2:4" x14ac:dyDescent="0.25">
      <c r="B86" s="22">
        <v>45320</v>
      </c>
      <c r="C86" s="23">
        <v>72</v>
      </c>
      <c r="D86" s="32">
        <v>2025.4</v>
      </c>
    </row>
    <row r="87" spans="2:4" x14ac:dyDescent="0.25">
      <c r="B87" s="19">
        <v>45321</v>
      </c>
      <c r="C87" s="20">
        <v>73</v>
      </c>
      <c r="D87" s="21">
        <v>2050.9</v>
      </c>
    </row>
    <row r="88" spans="2:4" x14ac:dyDescent="0.25">
      <c r="B88" s="22">
        <v>45322</v>
      </c>
      <c r="C88" s="23">
        <v>74</v>
      </c>
      <c r="D88" s="32">
        <v>2067.4</v>
      </c>
    </row>
    <row r="89" spans="2:4" x14ac:dyDescent="0.25">
      <c r="B89" s="19">
        <v>45323</v>
      </c>
      <c r="C89" s="20">
        <v>75</v>
      </c>
      <c r="D89" s="21">
        <v>2071.1</v>
      </c>
    </row>
    <row r="90" spans="2:4" x14ac:dyDescent="0.25">
      <c r="B90" s="22">
        <v>45324</v>
      </c>
      <c r="C90" s="23">
        <v>76</v>
      </c>
      <c r="D90" s="32">
        <v>2053.6999999999998</v>
      </c>
    </row>
    <row r="91" spans="2:4" x14ac:dyDescent="0.25">
      <c r="B91" s="19">
        <v>45327</v>
      </c>
      <c r="C91" s="20">
        <v>77</v>
      </c>
      <c r="D91" s="21">
        <v>2042.9</v>
      </c>
    </row>
    <row r="92" spans="2:4" x14ac:dyDescent="0.25">
      <c r="B92" s="22">
        <v>45328</v>
      </c>
      <c r="C92" s="23">
        <v>78</v>
      </c>
      <c r="D92" s="32">
        <v>2051.4</v>
      </c>
    </row>
    <row r="93" spans="2:4" x14ac:dyDescent="0.25">
      <c r="B93" s="19">
        <v>45329</v>
      </c>
      <c r="C93" s="20">
        <v>79</v>
      </c>
      <c r="D93" s="21">
        <v>2051.6999999999998</v>
      </c>
    </row>
    <row r="94" spans="2:4" x14ac:dyDescent="0.25">
      <c r="B94" s="22">
        <v>45330</v>
      </c>
      <c r="C94" s="23">
        <v>80</v>
      </c>
      <c r="D94" s="32">
        <v>2047.9</v>
      </c>
    </row>
    <row r="95" spans="2:4" x14ac:dyDescent="0.25">
      <c r="B95" s="19">
        <v>45331</v>
      </c>
      <c r="C95" s="20">
        <v>81</v>
      </c>
      <c r="D95" s="21">
        <v>2038.7</v>
      </c>
    </row>
    <row r="96" spans="2:4" x14ac:dyDescent="0.25">
      <c r="B96" s="22">
        <v>45334</v>
      </c>
      <c r="C96" s="23">
        <v>82</v>
      </c>
      <c r="D96" s="32">
        <v>2033</v>
      </c>
    </row>
    <row r="97" spans="2:4" x14ac:dyDescent="0.25">
      <c r="B97" s="19">
        <v>45335</v>
      </c>
      <c r="C97" s="20">
        <v>83</v>
      </c>
      <c r="D97" s="21">
        <v>2007.2</v>
      </c>
    </row>
    <row r="98" spans="2:4" x14ac:dyDescent="0.25">
      <c r="B98" s="22">
        <v>45336</v>
      </c>
      <c r="C98" s="23">
        <v>84</v>
      </c>
      <c r="D98" s="32">
        <v>2004.3</v>
      </c>
    </row>
    <row r="99" spans="2:4" x14ac:dyDescent="0.25">
      <c r="B99" s="19">
        <v>45337</v>
      </c>
      <c r="C99" s="20">
        <v>85</v>
      </c>
      <c r="D99" s="21">
        <v>2014.9</v>
      </c>
    </row>
    <row r="100" spans="2:4" x14ac:dyDescent="0.25">
      <c r="B100" s="22">
        <v>45338</v>
      </c>
      <c r="C100" s="23">
        <v>86</v>
      </c>
      <c r="D100" s="32">
        <v>2024.1</v>
      </c>
    </row>
    <row r="101" spans="2:4" x14ac:dyDescent="0.25">
      <c r="B101" s="19">
        <v>45342</v>
      </c>
      <c r="C101" s="20">
        <v>87</v>
      </c>
      <c r="D101" s="21">
        <v>2039.8</v>
      </c>
    </row>
    <row r="102" spans="2:4" x14ac:dyDescent="0.25">
      <c r="B102" s="22">
        <v>45343</v>
      </c>
      <c r="C102" s="23">
        <v>88</v>
      </c>
      <c r="D102" s="32">
        <v>2034.3</v>
      </c>
    </row>
    <row r="103" spans="2:4" x14ac:dyDescent="0.25">
      <c r="B103" s="19">
        <v>45344</v>
      </c>
      <c r="C103" s="20">
        <v>89</v>
      </c>
      <c r="D103" s="21">
        <v>2030.7</v>
      </c>
    </row>
    <row r="104" spans="2:4" x14ac:dyDescent="0.25">
      <c r="B104" s="22">
        <v>45345</v>
      </c>
      <c r="C104" s="23">
        <v>90</v>
      </c>
      <c r="D104" s="32">
        <v>2049.4</v>
      </c>
    </row>
    <row r="105" spans="2:4" x14ac:dyDescent="0.25">
      <c r="B105" s="19">
        <v>45348</v>
      </c>
      <c r="C105" s="20">
        <v>91</v>
      </c>
      <c r="D105" s="21">
        <v>2038.9</v>
      </c>
    </row>
    <row r="106" spans="2:4" x14ac:dyDescent="0.25">
      <c r="B106" s="22">
        <v>45349</v>
      </c>
      <c r="C106" s="23">
        <v>92</v>
      </c>
      <c r="D106" s="32">
        <v>2044.1</v>
      </c>
    </row>
    <row r="107" spans="2:4" x14ac:dyDescent="0.25">
      <c r="B107" s="19">
        <v>45350</v>
      </c>
      <c r="C107" s="20">
        <v>93</v>
      </c>
      <c r="D107" s="21">
        <v>2042.7</v>
      </c>
    </row>
    <row r="108" spans="2:4" x14ac:dyDescent="0.25">
      <c r="B108" s="22">
        <v>45351</v>
      </c>
      <c r="C108" s="23">
        <v>94</v>
      </c>
      <c r="D108" s="32">
        <v>2054.6999999999998</v>
      </c>
    </row>
    <row r="109" spans="2:4" x14ac:dyDescent="0.25">
      <c r="B109" s="19">
        <v>45352</v>
      </c>
      <c r="C109" s="20">
        <v>95</v>
      </c>
      <c r="D109" s="21">
        <v>2095.6999999999998</v>
      </c>
    </row>
    <row r="110" spans="2:4" x14ac:dyDescent="0.25">
      <c r="B110" s="22">
        <v>45355</v>
      </c>
      <c r="C110" s="23">
        <v>96</v>
      </c>
      <c r="D110" s="32">
        <v>2126.3000000000002</v>
      </c>
    </row>
    <row r="111" spans="2:4" x14ac:dyDescent="0.25">
      <c r="B111" s="19">
        <v>45356</v>
      </c>
      <c r="C111" s="20">
        <v>97</v>
      </c>
      <c r="D111" s="21">
        <v>2141.9</v>
      </c>
    </row>
    <row r="112" spans="2:4" x14ac:dyDescent="0.25">
      <c r="B112" s="22">
        <v>45357</v>
      </c>
      <c r="C112" s="23">
        <v>98</v>
      </c>
      <c r="D112" s="32">
        <v>2158.1999999999998</v>
      </c>
    </row>
    <row r="113" spans="2:4" x14ac:dyDescent="0.25">
      <c r="B113" s="19">
        <v>45358</v>
      </c>
      <c r="C113" s="20">
        <v>99</v>
      </c>
      <c r="D113" s="21">
        <v>2165.1999999999998</v>
      </c>
    </row>
    <row r="114" spans="2:4" x14ac:dyDescent="0.25">
      <c r="B114" s="22">
        <v>45359</v>
      </c>
      <c r="C114" s="23">
        <v>100</v>
      </c>
      <c r="D114" s="32">
        <v>2185.5</v>
      </c>
    </row>
    <row r="115" spans="2:4" x14ac:dyDescent="0.25">
      <c r="B115" s="19">
        <v>45362</v>
      </c>
      <c r="C115" s="20">
        <v>101</v>
      </c>
      <c r="D115" s="21">
        <v>2188.6</v>
      </c>
    </row>
    <row r="116" spans="2:4" x14ac:dyDescent="0.25">
      <c r="B116" s="22">
        <v>45363</v>
      </c>
      <c r="C116" s="23">
        <v>102</v>
      </c>
      <c r="D116" s="32">
        <v>2166.1</v>
      </c>
    </row>
    <row r="117" spans="2:4" x14ac:dyDescent="0.25">
      <c r="B117" s="19">
        <v>45364</v>
      </c>
      <c r="C117" s="20">
        <v>103</v>
      </c>
      <c r="D117" s="21">
        <v>2180.8000000000002</v>
      </c>
    </row>
    <row r="118" spans="2:4" x14ac:dyDescent="0.25">
      <c r="B118" s="22">
        <v>45365</v>
      </c>
      <c r="C118" s="23">
        <v>104</v>
      </c>
      <c r="D118" s="32">
        <v>2167.5</v>
      </c>
    </row>
    <row r="119" spans="2:4" x14ac:dyDescent="0.25">
      <c r="B119" s="19">
        <v>45366</v>
      </c>
      <c r="C119" s="20">
        <v>105</v>
      </c>
      <c r="D119" s="21">
        <v>2161.5</v>
      </c>
    </row>
    <row r="120" spans="2:4" x14ac:dyDescent="0.25">
      <c r="B120" s="22">
        <v>45369</v>
      </c>
      <c r="C120" s="23">
        <v>106</v>
      </c>
      <c r="D120" s="32">
        <v>2164.3000000000002</v>
      </c>
    </row>
    <row r="121" spans="2:4" x14ac:dyDescent="0.25">
      <c r="B121" s="19">
        <v>45370</v>
      </c>
      <c r="C121" s="20">
        <v>107</v>
      </c>
      <c r="D121" s="21">
        <v>2159.6999999999998</v>
      </c>
    </row>
    <row r="122" spans="2:4" x14ac:dyDescent="0.25">
      <c r="B122" s="22">
        <v>45371</v>
      </c>
      <c r="C122" s="23">
        <v>108</v>
      </c>
      <c r="D122" s="32">
        <v>2161</v>
      </c>
    </row>
    <row r="123" spans="2:4" x14ac:dyDescent="0.25">
      <c r="B123" s="19">
        <v>45372</v>
      </c>
      <c r="C123" s="20">
        <v>109</v>
      </c>
      <c r="D123" s="21">
        <v>2184.6999999999998</v>
      </c>
    </row>
    <row r="124" spans="2:4" x14ac:dyDescent="0.25">
      <c r="B124" s="22">
        <v>45373</v>
      </c>
      <c r="C124" s="23">
        <v>110</v>
      </c>
      <c r="D124" s="32">
        <v>2160</v>
      </c>
    </row>
    <row r="125" spans="2:4" x14ac:dyDescent="0.25">
      <c r="B125" s="19">
        <v>45376</v>
      </c>
      <c r="C125" s="20">
        <v>111</v>
      </c>
      <c r="D125" s="21">
        <v>2176.4</v>
      </c>
    </row>
    <row r="126" spans="2:4" x14ac:dyDescent="0.25">
      <c r="B126" s="22">
        <v>45377</v>
      </c>
      <c r="C126" s="23">
        <v>112</v>
      </c>
      <c r="D126" s="32">
        <v>2177.1999999999998</v>
      </c>
    </row>
    <row r="127" spans="2:4" x14ac:dyDescent="0.25">
      <c r="B127" s="19">
        <v>45378</v>
      </c>
      <c r="C127" s="20">
        <v>113</v>
      </c>
      <c r="D127" s="21">
        <v>2212.6999999999998</v>
      </c>
    </row>
    <row r="128" spans="2:4" x14ac:dyDescent="0.25">
      <c r="B128" s="22">
        <v>45379</v>
      </c>
      <c r="C128" s="23">
        <v>114</v>
      </c>
      <c r="D128" s="32">
        <v>2238.4</v>
      </c>
    </row>
    <row r="129" spans="2:4" x14ac:dyDescent="0.25">
      <c r="B129" s="19">
        <v>45383</v>
      </c>
      <c r="C129" s="20">
        <v>115</v>
      </c>
      <c r="D129" s="21">
        <v>2257.1</v>
      </c>
    </row>
    <row r="130" spans="2:4" x14ac:dyDescent="0.25">
      <c r="B130" s="22">
        <v>45384</v>
      </c>
      <c r="C130" s="23">
        <v>116</v>
      </c>
      <c r="D130" s="32">
        <v>2281.8000000000002</v>
      </c>
    </row>
    <row r="131" spans="2:4" x14ac:dyDescent="0.25">
      <c r="B131" s="19">
        <v>45385</v>
      </c>
      <c r="C131" s="20">
        <v>117</v>
      </c>
      <c r="D131" s="21">
        <v>2315</v>
      </c>
    </row>
    <row r="132" spans="2:4" x14ac:dyDescent="0.25">
      <c r="B132" s="22">
        <v>45386</v>
      </c>
      <c r="C132" s="23">
        <v>118</v>
      </c>
      <c r="D132" s="32">
        <v>2308.5</v>
      </c>
    </row>
    <row r="133" spans="2:4" x14ac:dyDescent="0.25">
      <c r="B133" s="19">
        <v>45387</v>
      </c>
      <c r="C133" s="20">
        <v>119</v>
      </c>
      <c r="D133" s="21">
        <v>2345.4</v>
      </c>
    </row>
    <row r="134" spans="2:4" x14ac:dyDescent="0.25">
      <c r="B134" s="22">
        <v>45390</v>
      </c>
      <c r="C134" s="23">
        <v>120</v>
      </c>
      <c r="D134" s="32">
        <v>2351</v>
      </c>
    </row>
    <row r="135" spans="2:4" x14ac:dyDescent="0.25">
      <c r="B135" s="19">
        <v>45391</v>
      </c>
      <c r="C135" s="20">
        <v>121</v>
      </c>
      <c r="D135" s="21">
        <v>2362.4</v>
      </c>
    </row>
    <row r="136" spans="2:4" x14ac:dyDescent="0.25">
      <c r="B136" s="22">
        <v>45392</v>
      </c>
      <c r="C136" s="23">
        <v>122</v>
      </c>
      <c r="D136" s="32">
        <v>2348.4</v>
      </c>
    </row>
    <row r="137" spans="2:4" x14ac:dyDescent="0.25">
      <c r="B137" s="19">
        <v>45393</v>
      </c>
      <c r="C137" s="20">
        <v>123</v>
      </c>
      <c r="D137" s="21">
        <v>2372.6999999999998</v>
      </c>
    </row>
    <row r="138" spans="2:4" x14ac:dyDescent="0.25">
      <c r="B138" s="22">
        <v>45394</v>
      </c>
      <c r="C138" s="23">
        <v>124</v>
      </c>
      <c r="D138" s="32">
        <v>2374.1</v>
      </c>
    </row>
    <row r="139" spans="2:4" x14ac:dyDescent="0.25">
      <c r="B139" s="19">
        <v>45397</v>
      </c>
      <c r="C139" s="20">
        <v>125</v>
      </c>
      <c r="D139" s="21">
        <v>2383</v>
      </c>
    </row>
    <row r="140" spans="2:4" x14ac:dyDescent="0.25">
      <c r="B140" s="22">
        <v>45398</v>
      </c>
      <c r="C140" s="23">
        <v>126</v>
      </c>
      <c r="D140" s="32">
        <v>2407.8000000000002</v>
      </c>
    </row>
    <row r="141" spans="2:4" x14ac:dyDescent="0.25">
      <c r="B141" s="19">
        <v>45399</v>
      </c>
      <c r="C141" s="20">
        <v>127</v>
      </c>
      <c r="D141" s="21">
        <v>2388.4</v>
      </c>
    </row>
    <row r="142" spans="2:4" x14ac:dyDescent="0.25">
      <c r="B142" s="22">
        <v>45400</v>
      </c>
      <c r="C142" s="23">
        <v>128</v>
      </c>
      <c r="D142" s="32">
        <v>2398</v>
      </c>
    </row>
    <row r="143" spans="2:4" x14ac:dyDescent="0.25">
      <c r="B143" s="19">
        <v>45401</v>
      </c>
      <c r="C143" s="20">
        <v>129</v>
      </c>
      <c r="D143" s="21">
        <v>2413.8000000000002</v>
      </c>
    </row>
    <row r="144" spans="2:4" x14ac:dyDescent="0.25">
      <c r="B144" s="22">
        <v>45404</v>
      </c>
      <c r="C144" s="23">
        <v>130</v>
      </c>
      <c r="D144" s="32">
        <v>2346.4</v>
      </c>
    </row>
    <row r="145" spans="2:4" x14ac:dyDescent="0.25">
      <c r="B145" s="19">
        <v>45405</v>
      </c>
      <c r="C145" s="20">
        <v>131</v>
      </c>
      <c r="D145" s="21">
        <v>2342.1</v>
      </c>
    </row>
    <row r="146" spans="2:4" x14ac:dyDescent="0.25">
      <c r="B146" s="22">
        <v>45406</v>
      </c>
      <c r="C146" s="23">
        <v>132</v>
      </c>
      <c r="D146" s="32">
        <v>2338.4</v>
      </c>
    </row>
    <row r="147" spans="2:4" x14ac:dyDescent="0.25">
      <c r="B147" s="19">
        <v>45407</v>
      </c>
      <c r="C147" s="20">
        <v>133</v>
      </c>
      <c r="D147" s="21">
        <v>2342.5</v>
      </c>
    </row>
    <row r="148" spans="2:4" x14ac:dyDescent="0.25">
      <c r="B148" s="22">
        <v>45408</v>
      </c>
      <c r="C148" s="23">
        <v>134</v>
      </c>
      <c r="D148" s="32">
        <v>2347.1999999999998</v>
      </c>
    </row>
    <row r="149" spans="2:4" x14ac:dyDescent="0.25">
      <c r="B149" s="19">
        <v>45411</v>
      </c>
      <c r="C149" s="20">
        <v>135</v>
      </c>
      <c r="D149" s="21">
        <v>2357.6999999999998</v>
      </c>
    </row>
    <row r="150" spans="2:4" x14ac:dyDescent="0.25">
      <c r="B150" s="22">
        <v>45412</v>
      </c>
      <c r="C150" s="23">
        <v>136</v>
      </c>
      <c r="D150" s="32">
        <v>2302.9</v>
      </c>
    </row>
    <row r="151" spans="2:4" x14ac:dyDescent="0.25">
      <c r="B151" s="19">
        <v>45413</v>
      </c>
      <c r="C151" s="20">
        <v>137</v>
      </c>
      <c r="D151" s="21">
        <v>2311</v>
      </c>
    </row>
    <row r="152" spans="2:4" x14ac:dyDescent="0.25">
      <c r="B152" s="22">
        <v>45414</v>
      </c>
      <c r="C152" s="23">
        <v>138</v>
      </c>
      <c r="D152" s="32">
        <v>2309.6</v>
      </c>
    </row>
    <row r="153" spans="2:4" x14ac:dyDescent="0.25">
      <c r="B153" s="19">
        <v>45415</v>
      </c>
      <c r="C153" s="20">
        <v>139</v>
      </c>
      <c r="D153" s="21">
        <v>2308.6</v>
      </c>
    </row>
    <row r="154" spans="2:4" x14ac:dyDescent="0.25">
      <c r="B154" s="22">
        <v>45418</v>
      </c>
      <c r="C154" s="23">
        <v>140</v>
      </c>
      <c r="D154" s="32">
        <v>2331.1999999999998</v>
      </c>
    </row>
    <row r="155" spans="2:4" x14ac:dyDescent="0.25">
      <c r="B155" s="19">
        <v>45419</v>
      </c>
      <c r="C155" s="20">
        <v>141</v>
      </c>
      <c r="D155" s="21">
        <v>2324.1999999999998</v>
      </c>
    </row>
    <row r="156" spans="2:4" x14ac:dyDescent="0.25">
      <c r="B156" s="22">
        <v>45420</v>
      </c>
      <c r="C156" s="23">
        <v>142</v>
      </c>
      <c r="D156" s="32">
        <v>2322.3000000000002</v>
      </c>
    </row>
    <row r="157" spans="2:4" x14ac:dyDescent="0.25">
      <c r="B157" s="19">
        <v>45421</v>
      </c>
      <c r="C157" s="20">
        <v>143</v>
      </c>
      <c r="D157" s="21">
        <v>2340.3000000000002</v>
      </c>
    </row>
    <row r="158" spans="2:4" x14ac:dyDescent="0.25">
      <c r="B158" s="22">
        <v>45422</v>
      </c>
      <c r="C158" s="23">
        <v>144</v>
      </c>
      <c r="D158" s="32">
        <v>2375</v>
      </c>
    </row>
    <row r="159" spans="2:4" x14ac:dyDescent="0.25">
      <c r="B159" s="19">
        <v>45425</v>
      </c>
      <c r="C159" s="20">
        <v>145</v>
      </c>
      <c r="D159" s="21">
        <v>2343</v>
      </c>
    </row>
    <row r="160" spans="2:4" x14ac:dyDescent="0.25">
      <c r="B160" s="22">
        <v>45426</v>
      </c>
      <c r="C160" s="23">
        <v>146</v>
      </c>
      <c r="D160" s="32">
        <v>2359.9</v>
      </c>
    </row>
    <row r="161" spans="2:4" x14ac:dyDescent="0.25">
      <c r="B161" s="19">
        <v>45427</v>
      </c>
      <c r="C161" s="20">
        <v>147</v>
      </c>
      <c r="D161" s="21">
        <v>2394.9</v>
      </c>
    </row>
    <row r="162" spans="2:4" x14ac:dyDescent="0.25">
      <c r="B162" s="22">
        <v>45428</v>
      </c>
      <c r="C162" s="23">
        <v>148</v>
      </c>
      <c r="D162" s="32">
        <v>2385.5</v>
      </c>
    </row>
    <row r="163" spans="2:4" x14ac:dyDescent="0.25">
      <c r="B163" s="19">
        <v>45429</v>
      </c>
      <c r="C163" s="20">
        <v>149</v>
      </c>
      <c r="D163" s="21">
        <v>2417.4</v>
      </c>
    </row>
    <row r="164" spans="2:4" x14ac:dyDescent="0.25">
      <c r="B164" s="22">
        <v>45432</v>
      </c>
      <c r="C164" s="23">
        <v>150</v>
      </c>
      <c r="D164" s="32">
        <v>2438.5</v>
      </c>
    </row>
    <row r="165" spans="2:4" x14ac:dyDescent="0.25">
      <c r="B165" s="19">
        <v>45433</v>
      </c>
      <c r="C165" s="20">
        <v>151</v>
      </c>
      <c r="D165" s="21">
        <v>2425.9</v>
      </c>
    </row>
    <row r="166" spans="2:4" x14ac:dyDescent="0.25">
      <c r="B166" s="22">
        <v>45434</v>
      </c>
      <c r="C166" s="23">
        <v>152</v>
      </c>
      <c r="D166" s="32">
        <v>2392.9</v>
      </c>
    </row>
    <row r="167" spans="2:4" x14ac:dyDescent="0.25">
      <c r="B167" s="19">
        <v>45435</v>
      </c>
      <c r="C167" s="20">
        <v>153</v>
      </c>
      <c r="D167" s="21">
        <v>2337.1999999999998</v>
      </c>
    </row>
    <row r="168" spans="2:4" x14ac:dyDescent="0.25">
      <c r="B168" s="22">
        <v>45436</v>
      </c>
      <c r="C168" s="23">
        <v>154</v>
      </c>
      <c r="D168" s="32">
        <v>2334.5</v>
      </c>
    </row>
    <row r="169" spans="2:4" x14ac:dyDescent="0.25">
      <c r="B169" s="19">
        <v>45440</v>
      </c>
      <c r="C169" s="20">
        <v>155</v>
      </c>
      <c r="D169" s="21">
        <v>2356.5</v>
      </c>
    </row>
    <row r="170" spans="2:4" x14ac:dyDescent="0.25">
      <c r="B170" s="22">
        <v>45441</v>
      </c>
      <c r="C170" s="23">
        <v>156</v>
      </c>
      <c r="D170" s="32">
        <v>2341.1999999999998</v>
      </c>
    </row>
    <row r="171" spans="2:4" x14ac:dyDescent="0.25">
      <c r="B171" s="19">
        <v>45442</v>
      </c>
      <c r="C171" s="20">
        <v>157</v>
      </c>
      <c r="D171" s="21">
        <v>2366.5</v>
      </c>
    </row>
    <row r="172" spans="2:4" x14ac:dyDescent="0.25">
      <c r="B172" s="22">
        <v>45443</v>
      </c>
      <c r="C172" s="23">
        <v>158</v>
      </c>
      <c r="D172" s="32">
        <v>2345.8000000000002</v>
      </c>
    </row>
    <row r="173" spans="2:4" x14ac:dyDescent="0.25">
      <c r="B173" s="19">
        <v>45446</v>
      </c>
      <c r="C173" s="20">
        <v>159</v>
      </c>
      <c r="D173" s="21">
        <v>2369.3000000000002</v>
      </c>
    </row>
    <row r="174" spans="2:4" x14ac:dyDescent="0.25">
      <c r="B174" s="22">
        <v>45447</v>
      </c>
      <c r="C174" s="23">
        <v>160</v>
      </c>
      <c r="D174" s="32">
        <v>2347.4</v>
      </c>
    </row>
    <row r="175" spans="2:4" x14ac:dyDescent="0.25">
      <c r="B175" s="19">
        <v>45448</v>
      </c>
      <c r="C175" s="20">
        <v>161</v>
      </c>
      <c r="D175" s="21">
        <v>2375.5</v>
      </c>
    </row>
    <row r="176" spans="2:4" x14ac:dyDescent="0.25">
      <c r="B176" s="22">
        <v>45449</v>
      </c>
      <c r="C176" s="23">
        <v>162</v>
      </c>
      <c r="D176" s="32">
        <v>2390.9</v>
      </c>
    </row>
    <row r="177" spans="2:4" x14ac:dyDescent="0.25">
      <c r="B177" s="19">
        <v>45450</v>
      </c>
      <c r="C177" s="20">
        <v>163</v>
      </c>
      <c r="D177" s="21">
        <v>2325</v>
      </c>
    </row>
    <row r="178" spans="2:4" x14ac:dyDescent="0.25">
      <c r="B178" s="22">
        <v>45453</v>
      </c>
      <c r="C178" s="23">
        <v>164</v>
      </c>
      <c r="D178" s="32">
        <v>2327</v>
      </c>
    </row>
    <row r="179" spans="2:4" x14ac:dyDescent="0.25">
      <c r="B179" s="19">
        <v>45454</v>
      </c>
      <c r="C179" s="20">
        <v>165</v>
      </c>
      <c r="D179" s="21">
        <v>2326.6</v>
      </c>
    </row>
    <row r="180" spans="2:4" x14ac:dyDescent="0.25">
      <c r="B180" s="22">
        <v>45455</v>
      </c>
      <c r="C180" s="23">
        <v>166</v>
      </c>
      <c r="D180" s="32">
        <v>2354.8000000000002</v>
      </c>
    </row>
    <row r="181" spans="2:4" x14ac:dyDescent="0.25">
      <c r="B181" s="19">
        <v>45456</v>
      </c>
      <c r="C181" s="20">
        <v>167</v>
      </c>
      <c r="D181" s="21">
        <v>2318</v>
      </c>
    </row>
    <row r="182" spans="2:4" x14ac:dyDescent="0.25">
      <c r="B182" s="22">
        <v>45457</v>
      </c>
      <c r="C182" s="23">
        <v>168</v>
      </c>
      <c r="D182" s="32">
        <v>2349.1</v>
      </c>
    </row>
    <row r="183" spans="2:4" x14ac:dyDescent="0.25">
      <c r="B183" s="19">
        <v>45460</v>
      </c>
      <c r="C183" s="20">
        <v>169</v>
      </c>
      <c r="D183" s="21">
        <v>2329</v>
      </c>
    </row>
    <row r="184" spans="2:4" x14ac:dyDescent="0.25">
      <c r="B184" s="22">
        <v>45461</v>
      </c>
      <c r="C184" s="23">
        <v>170</v>
      </c>
      <c r="D184" s="32">
        <v>2346.9</v>
      </c>
    </row>
    <row r="185" spans="2:4" x14ac:dyDescent="0.25">
      <c r="B185" s="19">
        <v>45463</v>
      </c>
      <c r="C185" s="20">
        <v>171</v>
      </c>
      <c r="D185" s="21">
        <v>2369</v>
      </c>
    </row>
    <row r="186" spans="2:4" x14ac:dyDescent="0.25">
      <c r="B186" s="22">
        <v>45464</v>
      </c>
      <c r="C186" s="23">
        <v>172</v>
      </c>
      <c r="D186" s="32">
        <v>2331.1999999999998</v>
      </c>
    </row>
    <row r="187" spans="2:4" x14ac:dyDescent="0.25">
      <c r="B187" s="19">
        <v>45467</v>
      </c>
      <c r="C187" s="20">
        <v>173</v>
      </c>
      <c r="D187" s="21">
        <v>2344.4</v>
      </c>
    </row>
    <row r="188" spans="2:4" x14ac:dyDescent="0.25">
      <c r="B188" s="22">
        <v>45468</v>
      </c>
      <c r="C188" s="23">
        <v>174</v>
      </c>
      <c r="D188" s="32">
        <v>2330.8000000000002</v>
      </c>
    </row>
    <row r="189" spans="2:4" x14ac:dyDescent="0.25">
      <c r="B189" s="19">
        <v>45469</v>
      </c>
      <c r="C189" s="20">
        <v>175</v>
      </c>
      <c r="D189" s="21">
        <v>2313.1999999999998</v>
      </c>
    </row>
    <row r="190" spans="2:4" x14ac:dyDescent="0.25">
      <c r="B190" s="22">
        <v>45470</v>
      </c>
      <c r="C190" s="23">
        <v>176</v>
      </c>
      <c r="D190" s="32">
        <v>2336.6</v>
      </c>
    </row>
    <row r="191" spans="2:4" x14ac:dyDescent="0.25">
      <c r="B191" s="19">
        <v>45471</v>
      </c>
      <c r="C191" s="20">
        <v>177</v>
      </c>
      <c r="D191" s="21">
        <v>2339.6</v>
      </c>
    </row>
    <row r="192" spans="2:4" x14ac:dyDescent="0.25">
      <c r="B192" s="22">
        <v>45474</v>
      </c>
      <c r="C192" s="23">
        <v>178</v>
      </c>
      <c r="D192" s="32">
        <v>2338.9</v>
      </c>
    </row>
    <row r="193" spans="2:4" x14ac:dyDescent="0.25">
      <c r="B193" s="19">
        <v>45475</v>
      </c>
      <c r="C193" s="20">
        <v>179</v>
      </c>
      <c r="D193" s="21">
        <v>2333.4</v>
      </c>
    </row>
    <row r="194" spans="2:4" x14ac:dyDescent="0.25">
      <c r="B194" s="22">
        <v>45476</v>
      </c>
      <c r="C194" s="23">
        <v>180</v>
      </c>
      <c r="D194" s="32">
        <v>2369.4</v>
      </c>
    </row>
    <row r="195" spans="2:4" x14ac:dyDescent="0.25">
      <c r="B195" s="19">
        <v>45478</v>
      </c>
      <c r="C195" s="20">
        <v>181</v>
      </c>
      <c r="D195" s="21">
        <v>2397.6999999999998</v>
      </c>
    </row>
    <row r="196" spans="2:4" x14ac:dyDescent="0.25">
      <c r="B196" s="22">
        <v>45481</v>
      </c>
      <c r="C196" s="23">
        <v>182</v>
      </c>
      <c r="D196" s="32">
        <v>2363.5</v>
      </c>
    </row>
    <row r="197" spans="2:4" x14ac:dyDescent="0.25">
      <c r="B197" s="19">
        <v>45482</v>
      </c>
      <c r="C197" s="20">
        <v>183</v>
      </c>
      <c r="D197" s="21">
        <v>2367.9</v>
      </c>
    </row>
    <row r="198" spans="2:4" x14ac:dyDescent="0.25">
      <c r="B198" s="22">
        <v>45483</v>
      </c>
      <c r="C198" s="23">
        <v>184</v>
      </c>
      <c r="D198" s="32">
        <v>2379.6999999999998</v>
      </c>
    </row>
    <row r="199" spans="2:4" x14ac:dyDescent="0.25">
      <c r="B199" s="19">
        <v>45484</v>
      </c>
      <c r="C199" s="20">
        <v>185</v>
      </c>
      <c r="D199" s="21">
        <v>2421.9</v>
      </c>
    </row>
    <row r="200" spans="2:4" x14ac:dyDescent="0.25">
      <c r="B200" s="22">
        <v>45485</v>
      </c>
      <c r="C200" s="23">
        <v>186</v>
      </c>
      <c r="D200" s="32">
        <v>2420.6999999999998</v>
      </c>
    </row>
    <row r="201" spans="2:4" x14ac:dyDescent="0.25">
      <c r="B201" s="19">
        <v>45488</v>
      </c>
      <c r="C201" s="20">
        <v>187</v>
      </c>
      <c r="D201" s="21">
        <v>2428.9</v>
      </c>
    </row>
    <row r="202" spans="2:4" x14ac:dyDescent="0.25">
      <c r="B202" s="22">
        <v>45489</v>
      </c>
      <c r="C202" s="23">
        <v>188</v>
      </c>
      <c r="D202" s="32">
        <v>2467.8000000000002</v>
      </c>
    </row>
    <row r="203" spans="2:4" x14ac:dyDescent="0.25">
      <c r="B203" s="19">
        <v>45490</v>
      </c>
      <c r="C203" s="20">
        <v>189</v>
      </c>
      <c r="D203" s="21">
        <v>2459.9</v>
      </c>
    </row>
    <row r="204" spans="2:4" x14ac:dyDescent="0.25">
      <c r="B204" s="22">
        <v>45491</v>
      </c>
      <c r="C204" s="23">
        <v>190</v>
      </c>
      <c r="D204" s="32">
        <v>2456.4</v>
      </c>
    </row>
    <row r="205" spans="2:4" x14ac:dyDescent="0.25">
      <c r="B205" s="19">
        <v>45492</v>
      </c>
      <c r="C205" s="20">
        <v>191</v>
      </c>
      <c r="D205" s="21">
        <v>2399.1</v>
      </c>
    </row>
    <row r="206" spans="2:4" x14ac:dyDescent="0.25">
      <c r="B206" s="22">
        <v>45495</v>
      </c>
      <c r="C206" s="23">
        <v>192</v>
      </c>
      <c r="D206" s="32">
        <v>2394.6999999999998</v>
      </c>
    </row>
    <row r="207" spans="2:4" x14ac:dyDescent="0.25">
      <c r="B207" s="19">
        <v>45496</v>
      </c>
      <c r="C207" s="20">
        <v>193</v>
      </c>
      <c r="D207" s="21">
        <v>2407.3000000000002</v>
      </c>
    </row>
    <row r="208" spans="2:4" x14ac:dyDescent="0.25">
      <c r="B208" s="22">
        <v>45497</v>
      </c>
      <c r="C208" s="23">
        <v>194</v>
      </c>
      <c r="D208" s="32">
        <v>2415.6999999999998</v>
      </c>
    </row>
    <row r="209" spans="2:4" x14ac:dyDescent="0.25">
      <c r="B209" s="19">
        <v>45498</v>
      </c>
      <c r="C209" s="20">
        <v>195</v>
      </c>
      <c r="D209" s="21">
        <v>2353.5</v>
      </c>
    </row>
    <row r="210" spans="2:4" x14ac:dyDescent="0.25">
      <c r="B210" s="22">
        <v>45499</v>
      </c>
      <c r="C210" s="23">
        <v>196</v>
      </c>
      <c r="D210" s="32">
        <v>2381</v>
      </c>
    </row>
    <row r="211" spans="2:4" x14ac:dyDescent="0.25">
      <c r="B211" s="19">
        <v>45502</v>
      </c>
      <c r="C211" s="20">
        <v>197</v>
      </c>
      <c r="D211" s="21">
        <v>2377.8000000000002</v>
      </c>
    </row>
    <row r="212" spans="2:4" x14ac:dyDescent="0.25">
      <c r="B212" s="22">
        <v>45503</v>
      </c>
      <c r="C212" s="23">
        <v>198</v>
      </c>
      <c r="D212" s="32">
        <v>2451.9</v>
      </c>
    </row>
    <row r="213" spans="2:4" x14ac:dyDescent="0.25">
      <c r="B213" s="19">
        <v>45504</v>
      </c>
      <c r="C213" s="20">
        <v>199</v>
      </c>
      <c r="D213" s="21">
        <v>2473</v>
      </c>
    </row>
  </sheetData>
  <mergeCells count="4">
    <mergeCell ref="B12:D13"/>
    <mergeCell ref="F12:H13"/>
    <mergeCell ref="I13:N13"/>
    <mergeCell ref="O13:U13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2049" r:id="rId3">
          <objectPr defaultSize="0" autoPict="0" r:id="rId4">
            <anchor moveWithCells="1">
              <from>
                <xdr:col>8</xdr:col>
                <xdr:colOff>1143000</xdr:colOff>
                <xdr:row>9</xdr:row>
                <xdr:rowOff>66675</xdr:rowOff>
              </from>
              <to>
                <xdr:col>13</xdr:col>
                <xdr:colOff>38100</xdr:colOff>
                <xdr:row>10</xdr:row>
                <xdr:rowOff>180975</xdr:rowOff>
              </to>
            </anchor>
          </objectPr>
        </oleObject>
      </mc:Choice>
      <mc:Fallback>
        <oleObject progId="Equation.DSMT4" shapeId="2049" r:id="rId3"/>
      </mc:Fallback>
    </mc:AlternateContent>
    <mc:AlternateContent xmlns:mc="http://schemas.openxmlformats.org/markup-compatibility/2006">
      <mc:Choice Requires="x14">
        <oleObject progId="Equation.DSMT4" shapeId="2050" r:id="rId5">
          <objectPr defaultSize="0" autoPict="0" r:id="rId6">
            <anchor moveWithCells="1">
              <from>
                <xdr:col>5</xdr:col>
                <xdr:colOff>38100</xdr:colOff>
                <xdr:row>0</xdr:row>
                <xdr:rowOff>66675</xdr:rowOff>
              </from>
              <to>
                <xdr:col>6</xdr:col>
                <xdr:colOff>419100</xdr:colOff>
                <xdr:row>2</xdr:row>
                <xdr:rowOff>85725</xdr:rowOff>
              </to>
            </anchor>
          </objectPr>
        </oleObject>
      </mc:Choice>
      <mc:Fallback>
        <oleObject progId="Equation.DSMT4" shapeId="2050" r:id="rId5"/>
      </mc:Fallback>
    </mc:AlternateContent>
    <mc:AlternateContent xmlns:mc="http://schemas.openxmlformats.org/markup-compatibility/2006">
      <mc:Choice Requires="x14">
        <oleObject progId="Equation.DSMT4" shapeId="2051" r:id="rId7">
          <objectPr defaultSize="0" autoPict="0" r:id="rId8">
            <anchor moveWithCells="1">
              <from>
                <xdr:col>5</xdr:col>
                <xdr:colOff>28575</xdr:colOff>
                <xdr:row>2</xdr:row>
                <xdr:rowOff>152400</xdr:rowOff>
              </from>
              <to>
                <xdr:col>6</xdr:col>
                <xdr:colOff>533400</xdr:colOff>
                <xdr:row>5</xdr:row>
                <xdr:rowOff>0</xdr:rowOff>
              </to>
            </anchor>
          </objectPr>
        </oleObject>
      </mc:Choice>
      <mc:Fallback>
        <oleObject progId="Equation.DSMT4" shapeId="2051" r:id="rId7"/>
      </mc:Fallback>
    </mc:AlternateContent>
    <mc:AlternateContent xmlns:mc="http://schemas.openxmlformats.org/markup-compatibility/2006">
      <mc:Choice Requires="x14">
        <oleObject progId="Equation.DSMT4" shapeId="2052" r:id="rId9">
          <objectPr defaultSize="0" autoPict="0" r:id="rId10">
            <anchor moveWithCells="1">
              <from>
                <xdr:col>5</xdr:col>
                <xdr:colOff>38100</xdr:colOff>
                <xdr:row>5</xdr:row>
                <xdr:rowOff>114300</xdr:rowOff>
              </from>
              <to>
                <xdr:col>6</xdr:col>
                <xdr:colOff>295275</xdr:colOff>
                <xdr:row>7</xdr:row>
                <xdr:rowOff>123825</xdr:rowOff>
              </to>
            </anchor>
          </objectPr>
        </oleObject>
      </mc:Choice>
      <mc:Fallback>
        <oleObject progId="Equation.DSMT4" shapeId="2052" r:id="rId9"/>
      </mc:Fallback>
    </mc:AlternateContent>
    <mc:AlternateContent xmlns:mc="http://schemas.openxmlformats.org/markup-compatibility/2006">
      <mc:Choice Requires="x14">
        <oleObject progId="Equation.DSMT4" shapeId="2053" r:id="rId11">
          <objectPr defaultSize="0" autoPict="0" r:id="rId12">
            <anchor moveWithCells="1">
              <from>
                <xdr:col>5</xdr:col>
                <xdr:colOff>47625</xdr:colOff>
                <xdr:row>8</xdr:row>
                <xdr:rowOff>47625</xdr:rowOff>
              </from>
              <to>
                <xdr:col>6</xdr:col>
                <xdr:colOff>276225</xdr:colOff>
                <xdr:row>10</xdr:row>
                <xdr:rowOff>0</xdr:rowOff>
              </to>
            </anchor>
          </objectPr>
        </oleObject>
      </mc:Choice>
      <mc:Fallback>
        <oleObject progId="Equation.DSMT4" shapeId="2053" r:id="rId11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F5DBA-466D-4D9B-A207-CA978119E2BC}">
  <dimension ref="B2:U213"/>
  <sheetViews>
    <sheetView zoomScale="50" zoomScaleNormal="50" workbookViewId="0">
      <selection activeCell="B3" sqref="B3"/>
    </sheetView>
  </sheetViews>
  <sheetFormatPr defaultColWidth="11" defaultRowHeight="15.75" x14ac:dyDescent="0.25"/>
  <cols>
    <col min="9" max="9" width="15.5" bestFit="1" customWidth="1"/>
    <col min="11" max="11" width="13.875" bestFit="1" customWidth="1"/>
    <col min="13" max="13" width="11.625" bestFit="1" customWidth="1"/>
    <col min="15" max="15" width="13.875" bestFit="1" customWidth="1"/>
    <col min="17" max="17" width="17" bestFit="1" customWidth="1"/>
    <col min="19" max="19" width="13.875" bestFit="1" customWidth="1"/>
    <col min="21" max="21" width="11.625" bestFit="1" customWidth="1"/>
  </cols>
  <sheetData>
    <row r="2" spans="2:21" x14ac:dyDescent="0.25">
      <c r="I2" s="4" t="s">
        <v>15</v>
      </c>
      <c r="J2" s="5" t="s">
        <v>1</v>
      </c>
      <c r="K2" s="6">
        <f>AVERAGE(K15:K66)</f>
        <v>16.14230769230771</v>
      </c>
      <c r="O2" s="4" t="s">
        <v>16</v>
      </c>
      <c r="P2" s="5" t="s">
        <v>1</v>
      </c>
      <c r="Q2" s="6">
        <f>AVERAGE(S15:S66)</f>
        <v>17.133881943462491</v>
      </c>
    </row>
    <row r="3" spans="2:21" x14ac:dyDescent="0.25">
      <c r="J3" s="5" t="s">
        <v>2</v>
      </c>
      <c r="K3" s="7">
        <f>AVERAGE(M15:M66)</f>
        <v>6.2720402788531823E-3</v>
      </c>
      <c r="P3" s="5" t="s">
        <v>2</v>
      </c>
      <c r="Q3" s="7">
        <f>AVERAGE(U15:U66)</f>
        <v>6.6815975753866906E-3</v>
      </c>
    </row>
    <row r="4" spans="2:21" x14ac:dyDescent="0.25">
      <c r="J4" s="5" t="s">
        <v>3</v>
      </c>
      <c r="K4" s="6">
        <f>AVERAGE(J15:J66)</f>
        <v>3.7038461538461522</v>
      </c>
      <c r="P4" s="5" t="s">
        <v>3</v>
      </c>
      <c r="Q4" s="6">
        <f>AVERAGE(R15:R66)</f>
        <v>-3.7645133255094132</v>
      </c>
    </row>
    <row r="5" spans="2:21" x14ac:dyDescent="0.25">
      <c r="B5" s="13"/>
      <c r="J5" s="5" t="s">
        <v>4</v>
      </c>
      <c r="K5" s="6">
        <f>AVERAGE(L15:L66)</f>
        <v>394.04038461538619</v>
      </c>
      <c r="P5" s="5" t="s">
        <v>4</v>
      </c>
      <c r="Q5" s="6">
        <f>AVERAGE(T15:T66)</f>
        <v>448.44859172650126</v>
      </c>
    </row>
    <row r="6" spans="2:21" x14ac:dyDescent="0.25">
      <c r="B6" s="13"/>
      <c r="D6" s="43" t="s">
        <v>31</v>
      </c>
      <c r="E6" s="43" t="s">
        <v>18</v>
      </c>
    </row>
    <row r="7" spans="2:21" x14ac:dyDescent="0.25">
      <c r="C7" s="44" t="s">
        <v>19</v>
      </c>
      <c r="D7" s="54">
        <v>1</v>
      </c>
      <c r="E7" s="54">
        <v>1</v>
      </c>
    </row>
    <row r="8" spans="2:21" x14ac:dyDescent="0.25">
      <c r="C8" s="44" t="s">
        <v>20</v>
      </c>
      <c r="D8" s="45">
        <v>9.5277520610930269E-2</v>
      </c>
    </row>
    <row r="12" spans="2:21" x14ac:dyDescent="0.25">
      <c r="B12" s="9" t="s">
        <v>5</v>
      </c>
      <c r="C12" s="9"/>
      <c r="D12" s="9"/>
      <c r="F12" s="9" t="s">
        <v>6</v>
      </c>
      <c r="G12" s="9"/>
      <c r="H12" s="9"/>
    </row>
    <row r="13" spans="2:21" x14ac:dyDescent="0.25">
      <c r="B13" s="10"/>
      <c r="C13" s="10"/>
      <c r="D13" s="10"/>
      <c r="F13" s="10"/>
      <c r="G13" s="10"/>
      <c r="H13" s="10"/>
      <c r="I13" s="46" t="s">
        <v>29</v>
      </c>
      <c r="J13" s="46"/>
      <c r="K13" s="46"/>
      <c r="L13" s="46"/>
      <c r="M13" s="46"/>
      <c r="N13" s="46"/>
      <c r="O13" s="11" t="s">
        <v>30</v>
      </c>
      <c r="P13" s="11"/>
      <c r="Q13" s="11"/>
      <c r="R13" s="11"/>
      <c r="S13" s="11"/>
      <c r="T13" s="11"/>
      <c r="U13" s="11"/>
    </row>
    <row r="14" spans="2:21" x14ac:dyDescent="0.25">
      <c r="B14" s="14" t="s">
        <v>7</v>
      </c>
      <c r="C14" s="15" t="s">
        <v>8</v>
      </c>
      <c r="D14" s="16" t="s">
        <v>9</v>
      </c>
      <c r="F14" s="14" t="s">
        <v>7</v>
      </c>
      <c r="G14" s="15" t="s">
        <v>8</v>
      </c>
      <c r="H14" s="16" t="s">
        <v>9</v>
      </c>
      <c r="I14" s="47" t="s">
        <v>23</v>
      </c>
      <c r="J14" s="47" t="s">
        <v>10</v>
      </c>
      <c r="K14" s="47" t="s">
        <v>11</v>
      </c>
      <c r="L14" s="47" t="s">
        <v>12</v>
      </c>
      <c r="M14" s="47" t="s">
        <v>13</v>
      </c>
      <c r="N14" s="48" t="s">
        <v>24</v>
      </c>
      <c r="O14" s="17" t="s">
        <v>25</v>
      </c>
      <c r="P14" s="17" t="s">
        <v>26</v>
      </c>
      <c r="Q14" s="17" t="s">
        <v>27</v>
      </c>
      <c r="R14" s="17" t="s">
        <v>10</v>
      </c>
      <c r="S14" s="17" t="s">
        <v>11</v>
      </c>
      <c r="T14" s="17" t="s">
        <v>12</v>
      </c>
      <c r="U14" s="17" t="s">
        <v>13</v>
      </c>
    </row>
    <row r="15" spans="2:21" x14ac:dyDescent="0.25">
      <c r="B15" s="19">
        <v>45215</v>
      </c>
      <c r="C15" s="20">
        <v>1</v>
      </c>
      <c r="D15" s="21">
        <v>1934.3</v>
      </c>
      <c r="F15" s="22">
        <v>45505</v>
      </c>
      <c r="G15" s="23">
        <v>200</v>
      </c>
      <c r="H15" s="24">
        <v>2480.8000000000002</v>
      </c>
      <c r="I15" s="49">
        <f>D213</f>
        <v>2473</v>
      </c>
      <c r="J15" s="49">
        <f>H15-I15</f>
        <v>7.8000000000001819</v>
      </c>
      <c r="K15" s="50">
        <f>ABS(J15)</f>
        <v>7.8000000000001819</v>
      </c>
      <c r="L15" s="50">
        <f>K15^2</f>
        <v>60.840000000002838</v>
      </c>
      <c r="M15" s="51">
        <f>K15/H15</f>
        <v>3.1441470493389959E-3</v>
      </c>
      <c r="N15" s="52" t="e">
        <v>#N/A</v>
      </c>
      <c r="O15" s="34">
        <f>D213</f>
        <v>2473</v>
      </c>
      <c r="P15" s="34">
        <f>D213-D212</f>
        <v>21.099999999999909</v>
      </c>
      <c r="Q15" s="34">
        <f>O15+P15</f>
        <v>2494.1</v>
      </c>
      <c r="R15" s="34">
        <f>H15-Q15</f>
        <v>-13.299999999999727</v>
      </c>
      <c r="S15" s="34">
        <f>ABS(R15)</f>
        <v>13.299999999999727</v>
      </c>
      <c r="T15" s="34">
        <f>S15^2</f>
        <v>176.88999999999274</v>
      </c>
      <c r="U15" s="53">
        <f>S15/H15</f>
        <v>5.3611738148983097E-3</v>
      </c>
    </row>
    <row r="16" spans="2:21" x14ac:dyDescent="0.25">
      <c r="B16" s="22">
        <v>45216</v>
      </c>
      <c r="C16" s="23">
        <v>2</v>
      </c>
      <c r="D16" s="32">
        <v>1935.7</v>
      </c>
      <c r="F16" s="19">
        <v>45506</v>
      </c>
      <c r="G16" s="20">
        <v>201</v>
      </c>
      <c r="H16" s="33">
        <v>2469.8000000000002</v>
      </c>
      <c r="I16" s="50">
        <f>$E$7*H15+(1-$E$7)*I15</f>
        <v>2480.8000000000002</v>
      </c>
      <c r="J16" s="49">
        <f t="shared" ref="J16:J66" si="0">H16-I16</f>
        <v>-11</v>
      </c>
      <c r="K16" s="50">
        <f t="shared" ref="K16:K66" si="1">ABS(J16)</f>
        <v>11</v>
      </c>
      <c r="L16" s="50">
        <f t="shared" ref="L16:L66" si="2">K16^2</f>
        <v>121</v>
      </c>
      <c r="M16" s="51">
        <f t="shared" ref="M16:M66" si="3">K16/H16</f>
        <v>4.4538019272815609E-3</v>
      </c>
      <c r="N16" s="49">
        <f>H15</f>
        <v>2480.8000000000002</v>
      </c>
      <c r="O16" s="34">
        <f>$D$7*H15+(1-$D$7)*Q15</f>
        <v>2480.8000000000002</v>
      </c>
      <c r="P16" s="34">
        <f>$D$8*(O16-O15)+(1-$D$8)*P15</f>
        <v>19.832808975874563</v>
      </c>
      <c r="Q16" s="34">
        <f>O16+P16</f>
        <v>2500.6328089758749</v>
      </c>
      <c r="R16" s="34">
        <f t="shared" ref="R16:R66" si="4">H16-Q16</f>
        <v>-30.832808975874741</v>
      </c>
      <c r="S16" s="34">
        <f t="shared" ref="S16:S66" si="5">ABS(R16)</f>
        <v>30.832808975874741</v>
      </c>
      <c r="T16" s="34">
        <f t="shared" ref="T16:T66" si="6">S16^2</f>
        <v>950.66210934278195</v>
      </c>
      <c r="U16" s="53">
        <f t="shared" ref="U16:U66" si="7">S16/H16</f>
        <v>1.2483929458205012E-2</v>
      </c>
    </row>
    <row r="17" spans="2:21" x14ac:dyDescent="0.25">
      <c r="B17" s="19">
        <v>45217</v>
      </c>
      <c r="C17" s="20">
        <v>3</v>
      </c>
      <c r="D17" s="21">
        <v>1968.3</v>
      </c>
      <c r="F17" s="22">
        <v>45509</v>
      </c>
      <c r="G17" s="23">
        <v>202</v>
      </c>
      <c r="H17" s="24">
        <v>2444.4</v>
      </c>
      <c r="I17" s="50">
        <f t="shared" ref="I17:I66" si="8">$E$7*H16+(1-$E$7)*I16</f>
        <v>2469.8000000000002</v>
      </c>
      <c r="J17" s="49">
        <f t="shared" si="0"/>
        <v>-25.400000000000091</v>
      </c>
      <c r="K17" s="50">
        <f t="shared" si="1"/>
        <v>25.400000000000091</v>
      </c>
      <c r="L17" s="50">
        <f t="shared" si="2"/>
        <v>645.16000000000463</v>
      </c>
      <c r="M17" s="51">
        <f t="shared" si="3"/>
        <v>1.0391098019964037E-2</v>
      </c>
      <c r="N17" s="52">
        <f t="shared" ref="N17:N66" si="9">0.5*H16+0.5*N16</f>
        <v>2475.3000000000002</v>
      </c>
      <c r="O17" s="34">
        <f t="shared" ref="O17:O66" si="10">$D$7*H16+(1-$D$7)*Q16</f>
        <v>2469.8000000000002</v>
      </c>
      <c r="P17" s="34">
        <f t="shared" ref="P17:P66" si="11">$D$8*(O17-O16)+(1-$D$8)*P16</f>
        <v>16.895135383182797</v>
      </c>
      <c r="Q17" s="34">
        <f t="shared" ref="Q17:Q66" si="12">O17+P17</f>
        <v>2486.6951353831828</v>
      </c>
      <c r="R17" s="34">
        <f t="shared" si="4"/>
        <v>-42.295135383182696</v>
      </c>
      <c r="S17" s="34">
        <f t="shared" si="5"/>
        <v>42.295135383182696</v>
      </c>
      <c r="T17" s="34">
        <f t="shared" si="6"/>
        <v>1788.8784770817529</v>
      </c>
      <c r="U17" s="53">
        <f t="shared" si="7"/>
        <v>1.7302869981665314E-2</v>
      </c>
    </row>
    <row r="18" spans="2:21" x14ac:dyDescent="0.25">
      <c r="B18" s="22">
        <v>45218</v>
      </c>
      <c r="C18" s="23">
        <v>4</v>
      </c>
      <c r="D18" s="32">
        <v>1980.5</v>
      </c>
      <c r="F18" s="19">
        <v>45510</v>
      </c>
      <c r="G18" s="20">
        <v>203</v>
      </c>
      <c r="H18" s="33">
        <v>2431.6</v>
      </c>
      <c r="I18" s="50">
        <f t="shared" si="8"/>
        <v>2444.4</v>
      </c>
      <c r="J18" s="49">
        <f t="shared" si="0"/>
        <v>-12.800000000000182</v>
      </c>
      <c r="K18" s="50">
        <f t="shared" si="1"/>
        <v>12.800000000000182</v>
      </c>
      <c r="L18" s="50">
        <f t="shared" si="2"/>
        <v>163.84000000000466</v>
      </c>
      <c r="M18" s="51">
        <f t="shared" si="3"/>
        <v>5.2640236881066711E-3</v>
      </c>
      <c r="N18" s="52">
        <f t="shared" si="9"/>
        <v>2459.8500000000004</v>
      </c>
      <c r="O18" s="34">
        <f t="shared" si="10"/>
        <v>2444.4</v>
      </c>
      <c r="P18" s="34">
        <f t="shared" si="11"/>
        <v>12.865359749969503</v>
      </c>
      <c r="Q18" s="34">
        <f t="shared" si="12"/>
        <v>2457.2653597499698</v>
      </c>
      <c r="R18" s="34">
        <f t="shared" si="4"/>
        <v>-25.665359749969866</v>
      </c>
      <c r="S18" s="34">
        <f t="shared" si="5"/>
        <v>25.665359749969866</v>
      </c>
      <c r="T18" s="34">
        <f t="shared" si="6"/>
        <v>658.71069109537325</v>
      </c>
      <c r="U18" s="53">
        <f t="shared" si="7"/>
        <v>1.0554926694345233E-2</v>
      </c>
    </row>
    <row r="19" spans="2:21" x14ac:dyDescent="0.25">
      <c r="B19" s="19">
        <v>45219</v>
      </c>
      <c r="C19" s="20">
        <v>5</v>
      </c>
      <c r="D19" s="21">
        <v>1994.4</v>
      </c>
      <c r="F19" s="22">
        <v>45511</v>
      </c>
      <c r="G19" s="23">
        <v>204</v>
      </c>
      <c r="H19" s="24">
        <v>2432.4</v>
      </c>
      <c r="I19" s="50">
        <f t="shared" si="8"/>
        <v>2431.6</v>
      </c>
      <c r="J19" s="49">
        <f t="shared" si="0"/>
        <v>0.8000000000001819</v>
      </c>
      <c r="K19" s="50">
        <f t="shared" si="1"/>
        <v>0.8000000000001819</v>
      </c>
      <c r="L19" s="50">
        <f t="shared" si="2"/>
        <v>0.640000000000291</v>
      </c>
      <c r="M19" s="51">
        <f t="shared" si="3"/>
        <v>3.2889327413261876E-4</v>
      </c>
      <c r="N19" s="52">
        <f t="shared" si="9"/>
        <v>2445.7250000000004</v>
      </c>
      <c r="O19" s="34">
        <f t="shared" si="10"/>
        <v>2431.6</v>
      </c>
      <c r="P19" s="34">
        <f t="shared" si="11"/>
        <v>10.420027907404826</v>
      </c>
      <c r="Q19" s="34">
        <f t="shared" si="12"/>
        <v>2442.0200279074047</v>
      </c>
      <c r="R19" s="34">
        <f t="shared" si="4"/>
        <v>-9.6200279074046193</v>
      </c>
      <c r="S19" s="34">
        <f t="shared" si="5"/>
        <v>9.6200279074046193</v>
      </c>
      <c r="T19" s="34">
        <f t="shared" si="6"/>
        <v>92.544936939243698</v>
      </c>
      <c r="U19" s="53">
        <f t="shared" si="7"/>
        <v>3.954953094640939E-3</v>
      </c>
    </row>
    <row r="20" spans="2:21" x14ac:dyDescent="0.25">
      <c r="B20" s="22">
        <v>45222</v>
      </c>
      <c r="C20" s="23">
        <v>6</v>
      </c>
      <c r="D20" s="32">
        <v>1987.8</v>
      </c>
      <c r="F20" s="19">
        <v>45512</v>
      </c>
      <c r="G20" s="20">
        <v>205</v>
      </c>
      <c r="H20" s="33">
        <v>2463.3000000000002</v>
      </c>
      <c r="I20" s="50">
        <f t="shared" si="8"/>
        <v>2432.4</v>
      </c>
      <c r="J20" s="49">
        <f t="shared" si="0"/>
        <v>30.900000000000091</v>
      </c>
      <c r="K20" s="50">
        <f t="shared" si="1"/>
        <v>30.900000000000091</v>
      </c>
      <c r="L20" s="50">
        <f t="shared" si="2"/>
        <v>954.81000000000563</v>
      </c>
      <c r="M20" s="51">
        <f t="shared" si="3"/>
        <v>1.2544148094020253E-2</v>
      </c>
      <c r="N20" s="52">
        <f t="shared" si="9"/>
        <v>2439.0625</v>
      </c>
      <c r="O20" s="34">
        <f t="shared" si="10"/>
        <v>2432.4</v>
      </c>
      <c r="P20" s="34">
        <f t="shared" si="11"/>
        <v>9.5034555001793564</v>
      </c>
      <c r="Q20" s="34">
        <f t="shared" si="12"/>
        <v>2441.9034555001795</v>
      </c>
      <c r="R20" s="34">
        <f t="shared" si="4"/>
        <v>21.39654449982072</v>
      </c>
      <c r="S20" s="34">
        <f t="shared" si="5"/>
        <v>21.39654449982072</v>
      </c>
      <c r="T20" s="34">
        <f t="shared" si="6"/>
        <v>457.81211653280832</v>
      </c>
      <c r="U20" s="53">
        <f t="shared" si="7"/>
        <v>8.6861301911341365E-3</v>
      </c>
    </row>
    <row r="21" spans="2:21" x14ac:dyDescent="0.25">
      <c r="B21" s="19">
        <v>45223</v>
      </c>
      <c r="C21" s="20">
        <v>7</v>
      </c>
      <c r="D21" s="21">
        <v>1986.1</v>
      </c>
      <c r="F21" s="22">
        <v>45513</v>
      </c>
      <c r="G21" s="23">
        <v>206</v>
      </c>
      <c r="H21" s="24">
        <v>2473.4</v>
      </c>
      <c r="I21" s="50">
        <f t="shared" si="8"/>
        <v>2463.3000000000002</v>
      </c>
      <c r="J21" s="49">
        <f t="shared" si="0"/>
        <v>10.099999999999909</v>
      </c>
      <c r="K21" s="50">
        <f t="shared" si="1"/>
        <v>10.099999999999909</v>
      </c>
      <c r="L21" s="50">
        <f t="shared" si="2"/>
        <v>102.00999999999816</v>
      </c>
      <c r="M21" s="51">
        <f t="shared" si="3"/>
        <v>4.0834478855017019E-3</v>
      </c>
      <c r="N21" s="52">
        <f t="shared" si="9"/>
        <v>2451.1812500000001</v>
      </c>
      <c r="O21" s="34">
        <f t="shared" si="10"/>
        <v>2463.3000000000002</v>
      </c>
      <c r="P21" s="34">
        <f t="shared" si="11"/>
        <v>11.542065209763713</v>
      </c>
      <c r="Q21" s="34">
        <f t="shared" si="12"/>
        <v>2474.8420652097639</v>
      </c>
      <c r="R21" s="34">
        <f t="shared" si="4"/>
        <v>-1.4420652097637685</v>
      </c>
      <c r="S21" s="34">
        <f t="shared" si="5"/>
        <v>1.4420652097637685</v>
      </c>
      <c r="T21" s="34">
        <f t="shared" si="6"/>
        <v>2.0795520692110219</v>
      </c>
      <c r="U21" s="53">
        <f t="shared" si="7"/>
        <v>5.8302951797678027E-4</v>
      </c>
    </row>
    <row r="22" spans="2:21" x14ac:dyDescent="0.25">
      <c r="B22" s="22">
        <v>45224</v>
      </c>
      <c r="C22" s="23">
        <v>8</v>
      </c>
      <c r="D22" s="32">
        <v>1994.9</v>
      </c>
      <c r="F22" s="19">
        <v>45516</v>
      </c>
      <c r="G22" s="20">
        <v>207</v>
      </c>
      <c r="H22" s="33">
        <v>2504</v>
      </c>
      <c r="I22" s="50">
        <f t="shared" si="8"/>
        <v>2473.4</v>
      </c>
      <c r="J22" s="49">
        <f t="shared" si="0"/>
        <v>30.599999999999909</v>
      </c>
      <c r="K22" s="50">
        <f t="shared" si="1"/>
        <v>30.599999999999909</v>
      </c>
      <c r="L22" s="50">
        <f t="shared" si="2"/>
        <v>936.35999999999444</v>
      </c>
      <c r="M22" s="51">
        <f t="shared" si="3"/>
        <v>1.2220447284345012E-2</v>
      </c>
      <c r="N22" s="52">
        <f t="shared" si="9"/>
        <v>2462.2906250000001</v>
      </c>
      <c r="O22" s="34">
        <f t="shared" si="10"/>
        <v>2473.4</v>
      </c>
      <c r="P22" s="34">
        <f t="shared" si="11"/>
        <v>11.404668812018135</v>
      </c>
      <c r="Q22" s="34">
        <f t="shared" si="12"/>
        <v>2484.804668812018</v>
      </c>
      <c r="R22" s="34">
        <f t="shared" si="4"/>
        <v>19.195331187981992</v>
      </c>
      <c r="S22" s="34">
        <f t="shared" si="5"/>
        <v>19.195331187981992</v>
      </c>
      <c r="T22" s="34">
        <f t="shared" si="6"/>
        <v>368.46073941631414</v>
      </c>
      <c r="U22" s="53">
        <f t="shared" si="7"/>
        <v>7.6658670878522331E-3</v>
      </c>
    </row>
    <row r="23" spans="2:21" x14ac:dyDescent="0.25">
      <c r="B23" s="19">
        <v>45225</v>
      </c>
      <c r="C23" s="20">
        <v>9</v>
      </c>
      <c r="D23" s="21">
        <v>1997.4</v>
      </c>
      <c r="F23" s="22">
        <v>45517</v>
      </c>
      <c r="G23" s="23">
        <v>208</v>
      </c>
      <c r="H23" s="24">
        <v>2507.8000000000002</v>
      </c>
      <c r="I23" s="50">
        <f t="shared" si="8"/>
        <v>2504</v>
      </c>
      <c r="J23" s="49">
        <f t="shared" si="0"/>
        <v>3.8000000000001819</v>
      </c>
      <c r="K23" s="50">
        <f t="shared" si="1"/>
        <v>3.8000000000001819</v>
      </c>
      <c r="L23" s="50">
        <f t="shared" si="2"/>
        <v>14.440000000001383</v>
      </c>
      <c r="M23" s="51">
        <f t="shared" si="3"/>
        <v>1.5152723502672388E-3</v>
      </c>
      <c r="N23" s="52">
        <f t="shared" si="9"/>
        <v>2483.1453124999998</v>
      </c>
      <c r="O23" s="34">
        <f t="shared" si="10"/>
        <v>2504</v>
      </c>
      <c r="P23" s="34">
        <f t="shared" si="11"/>
        <v>13.233552374914701</v>
      </c>
      <c r="Q23" s="34">
        <f t="shared" si="12"/>
        <v>2517.2335523749148</v>
      </c>
      <c r="R23" s="34">
        <f t="shared" si="4"/>
        <v>-9.4335523749145977</v>
      </c>
      <c r="S23" s="34">
        <f t="shared" si="5"/>
        <v>9.4335523749145977</v>
      </c>
      <c r="T23" s="34">
        <f t="shared" si="6"/>
        <v>88.99191041025685</v>
      </c>
      <c r="U23" s="53">
        <f t="shared" si="7"/>
        <v>3.7616844943434871E-3</v>
      </c>
    </row>
    <row r="24" spans="2:21" x14ac:dyDescent="0.25">
      <c r="B24" s="22">
        <v>45226</v>
      </c>
      <c r="C24" s="23">
        <v>10</v>
      </c>
      <c r="D24" s="32">
        <v>1998.5</v>
      </c>
      <c r="F24" s="19">
        <v>45518</v>
      </c>
      <c r="G24" s="20">
        <v>209</v>
      </c>
      <c r="H24" s="33">
        <v>2479.6999999999998</v>
      </c>
      <c r="I24" s="50">
        <f t="shared" si="8"/>
        <v>2507.8000000000002</v>
      </c>
      <c r="J24" s="49">
        <f t="shared" si="0"/>
        <v>-28.100000000000364</v>
      </c>
      <c r="K24" s="50">
        <f t="shared" si="1"/>
        <v>28.100000000000364</v>
      </c>
      <c r="L24" s="50">
        <f t="shared" si="2"/>
        <v>789.61000000002048</v>
      </c>
      <c r="M24" s="51">
        <f t="shared" si="3"/>
        <v>1.1332015969673898E-2</v>
      </c>
      <c r="N24" s="52">
        <f t="shared" si="9"/>
        <v>2495.47265625</v>
      </c>
      <c r="O24" s="34">
        <f t="shared" si="10"/>
        <v>2507.8000000000002</v>
      </c>
      <c r="P24" s="34">
        <f t="shared" si="11"/>
        <v>12.334746894079494</v>
      </c>
      <c r="Q24" s="34">
        <f t="shared" si="12"/>
        <v>2520.1347468940799</v>
      </c>
      <c r="R24" s="34">
        <f t="shared" si="4"/>
        <v>-40.434746894080035</v>
      </c>
      <c r="S24" s="34">
        <f t="shared" si="5"/>
        <v>40.434746894080035</v>
      </c>
      <c r="T24" s="34">
        <f t="shared" si="6"/>
        <v>1634.9687563883151</v>
      </c>
      <c r="U24" s="53">
        <f t="shared" si="7"/>
        <v>1.6306305962043813E-2</v>
      </c>
    </row>
    <row r="25" spans="2:21" x14ac:dyDescent="0.25">
      <c r="B25" s="19">
        <v>45229</v>
      </c>
      <c r="C25" s="20">
        <v>11</v>
      </c>
      <c r="D25" s="21">
        <v>2005.6</v>
      </c>
      <c r="F25" s="22">
        <v>45519</v>
      </c>
      <c r="G25" s="23">
        <v>210</v>
      </c>
      <c r="H25" s="24">
        <v>2492.4</v>
      </c>
      <c r="I25" s="50">
        <f t="shared" si="8"/>
        <v>2479.6999999999998</v>
      </c>
      <c r="J25" s="49">
        <f t="shared" si="0"/>
        <v>12.700000000000273</v>
      </c>
      <c r="K25" s="50">
        <f t="shared" si="1"/>
        <v>12.700000000000273</v>
      </c>
      <c r="L25" s="50">
        <f t="shared" si="2"/>
        <v>161.29000000000693</v>
      </c>
      <c r="M25" s="51">
        <f t="shared" si="3"/>
        <v>5.0954902904831777E-3</v>
      </c>
      <c r="N25" s="52">
        <f t="shared" si="9"/>
        <v>2487.5863281249999</v>
      </c>
      <c r="O25" s="34">
        <f t="shared" si="10"/>
        <v>2479.6999999999998</v>
      </c>
      <c r="P25" s="34">
        <f t="shared" si="11"/>
        <v>8.4822244634810513</v>
      </c>
      <c r="Q25" s="34">
        <f t="shared" si="12"/>
        <v>2488.1822244634809</v>
      </c>
      <c r="R25" s="34">
        <f t="shared" si="4"/>
        <v>4.2177755365191842</v>
      </c>
      <c r="S25" s="34">
        <f t="shared" si="5"/>
        <v>4.2177755365191842</v>
      </c>
      <c r="T25" s="34">
        <f t="shared" si="6"/>
        <v>17.789630476459692</v>
      </c>
      <c r="U25" s="53">
        <f t="shared" si="7"/>
        <v>1.6922546688008281E-3</v>
      </c>
    </row>
    <row r="26" spans="2:21" x14ac:dyDescent="0.25">
      <c r="B26" s="22">
        <v>45230</v>
      </c>
      <c r="C26" s="23">
        <v>12</v>
      </c>
      <c r="D26" s="32">
        <v>1994.3</v>
      </c>
      <c r="F26" s="19">
        <v>45520</v>
      </c>
      <c r="G26" s="20">
        <v>211</v>
      </c>
      <c r="H26" s="33">
        <v>2537.8000000000002</v>
      </c>
      <c r="I26" s="50">
        <f t="shared" si="8"/>
        <v>2492.4</v>
      </c>
      <c r="J26" s="49">
        <f t="shared" si="0"/>
        <v>45.400000000000091</v>
      </c>
      <c r="K26" s="50">
        <f t="shared" si="1"/>
        <v>45.400000000000091</v>
      </c>
      <c r="L26" s="50">
        <f t="shared" si="2"/>
        <v>2061.160000000008</v>
      </c>
      <c r="M26" s="51">
        <f t="shared" si="3"/>
        <v>1.7889510599732084E-2</v>
      </c>
      <c r="N26" s="52">
        <f t="shared" si="9"/>
        <v>2489.9931640625</v>
      </c>
      <c r="O26" s="34">
        <f t="shared" si="10"/>
        <v>2492.4</v>
      </c>
      <c r="P26" s="34">
        <f t="shared" si="11"/>
        <v>8.8840836590940384</v>
      </c>
      <c r="Q26" s="34">
        <f t="shared" si="12"/>
        <v>2501.284083659094</v>
      </c>
      <c r="R26" s="34">
        <f t="shared" si="4"/>
        <v>36.515916340906188</v>
      </c>
      <c r="S26" s="34">
        <f t="shared" si="5"/>
        <v>36.515916340906188</v>
      </c>
      <c r="T26" s="34">
        <f t="shared" si="6"/>
        <v>1333.4121462160595</v>
      </c>
      <c r="U26" s="53">
        <f t="shared" si="7"/>
        <v>1.4388807762986124E-2</v>
      </c>
    </row>
    <row r="27" spans="2:21" x14ac:dyDescent="0.25">
      <c r="B27" s="19">
        <v>45231</v>
      </c>
      <c r="C27" s="20">
        <v>13</v>
      </c>
      <c r="D27" s="21">
        <v>1987.5</v>
      </c>
      <c r="F27" s="22">
        <v>45523</v>
      </c>
      <c r="G27" s="23">
        <v>212</v>
      </c>
      <c r="H27" s="24">
        <v>2541.3000000000002</v>
      </c>
      <c r="I27" s="50">
        <f t="shared" si="8"/>
        <v>2537.8000000000002</v>
      </c>
      <c r="J27" s="49">
        <f t="shared" si="0"/>
        <v>3.5</v>
      </c>
      <c r="K27" s="50">
        <f t="shared" si="1"/>
        <v>3.5</v>
      </c>
      <c r="L27" s="50">
        <f t="shared" si="2"/>
        <v>12.25</v>
      </c>
      <c r="M27" s="51">
        <f t="shared" si="3"/>
        <v>1.3772478652658087E-3</v>
      </c>
      <c r="N27" s="52">
        <f t="shared" si="9"/>
        <v>2513.8965820312501</v>
      </c>
      <c r="O27" s="34">
        <f t="shared" si="10"/>
        <v>2537.8000000000002</v>
      </c>
      <c r="P27" s="34">
        <f t="shared" si="11"/>
        <v>12.36322963089172</v>
      </c>
      <c r="Q27" s="34">
        <f t="shared" si="12"/>
        <v>2550.1632296308917</v>
      </c>
      <c r="R27" s="34">
        <f t="shared" si="4"/>
        <v>-8.8632296308915102</v>
      </c>
      <c r="S27" s="34">
        <f t="shared" si="5"/>
        <v>8.8632296308915102</v>
      </c>
      <c r="T27" s="34">
        <f t="shared" si="6"/>
        <v>78.556839489913258</v>
      </c>
      <c r="U27" s="53">
        <f t="shared" si="7"/>
        <v>3.4876754538588554E-3</v>
      </c>
    </row>
    <row r="28" spans="2:21" x14ac:dyDescent="0.25">
      <c r="B28" s="22">
        <v>45232</v>
      </c>
      <c r="C28" s="23">
        <v>14</v>
      </c>
      <c r="D28" s="32">
        <v>1993.5</v>
      </c>
      <c r="F28" s="19">
        <v>45524</v>
      </c>
      <c r="G28" s="20">
        <v>213</v>
      </c>
      <c r="H28" s="33">
        <v>2550.6</v>
      </c>
      <c r="I28" s="50">
        <f t="shared" si="8"/>
        <v>2541.3000000000002</v>
      </c>
      <c r="J28" s="49">
        <f t="shared" si="0"/>
        <v>9.2999999999997272</v>
      </c>
      <c r="K28" s="50">
        <f t="shared" si="1"/>
        <v>9.2999999999997272</v>
      </c>
      <c r="L28" s="50">
        <f t="shared" si="2"/>
        <v>86.489999999994922</v>
      </c>
      <c r="M28" s="51">
        <f t="shared" si="3"/>
        <v>3.6462008939072092E-3</v>
      </c>
      <c r="N28" s="52">
        <f t="shared" si="9"/>
        <v>2527.5982910156254</v>
      </c>
      <c r="O28" s="34">
        <f t="shared" si="10"/>
        <v>2541.3000000000002</v>
      </c>
      <c r="P28" s="34">
        <f t="shared" si="11"/>
        <v>11.518763087055024</v>
      </c>
      <c r="Q28" s="34">
        <f t="shared" si="12"/>
        <v>2552.8187630870552</v>
      </c>
      <c r="R28" s="34">
        <f t="shared" si="4"/>
        <v>-2.2187630870553221</v>
      </c>
      <c r="S28" s="34">
        <f t="shared" si="5"/>
        <v>2.2187630870553221</v>
      </c>
      <c r="T28" s="34">
        <f t="shared" si="6"/>
        <v>4.9229096364792628</v>
      </c>
      <c r="U28" s="53">
        <f t="shared" si="7"/>
        <v>8.6989848939673887E-4</v>
      </c>
    </row>
    <row r="29" spans="2:21" x14ac:dyDescent="0.25">
      <c r="B29" s="19">
        <v>45233</v>
      </c>
      <c r="C29" s="20">
        <v>15</v>
      </c>
      <c r="D29" s="21">
        <v>1999.2</v>
      </c>
      <c r="F29" s="22">
        <v>45525</v>
      </c>
      <c r="G29" s="23">
        <v>214</v>
      </c>
      <c r="H29" s="24">
        <v>2547.5</v>
      </c>
      <c r="I29" s="50">
        <f t="shared" si="8"/>
        <v>2550.6</v>
      </c>
      <c r="J29" s="49">
        <f t="shared" si="0"/>
        <v>-3.0999999999999091</v>
      </c>
      <c r="K29" s="50">
        <f t="shared" si="1"/>
        <v>3.0999999999999091</v>
      </c>
      <c r="L29" s="50">
        <f t="shared" si="2"/>
        <v>9.6099999999994363</v>
      </c>
      <c r="M29" s="51">
        <f t="shared" si="3"/>
        <v>1.2168792934248906E-3</v>
      </c>
      <c r="N29" s="52">
        <f t="shared" si="9"/>
        <v>2539.0991455078129</v>
      </c>
      <c r="O29" s="34">
        <f t="shared" si="10"/>
        <v>2550.6</v>
      </c>
      <c r="P29" s="34">
        <f t="shared" si="11"/>
        <v>11.307364841297341</v>
      </c>
      <c r="Q29" s="34">
        <f t="shared" si="12"/>
        <v>2561.9073648412973</v>
      </c>
      <c r="R29" s="34">
        <f t="shared" si="4"/>
        <v>-14.407364841297294</v>
      </c>
      <c r="S29" s="34">
        <f t="shared" si="5"/>
        <v>14.407364841297294</v>
      </c>
      <c r="T29" s="34">
        <f t="shared" si="6"/>
        <v>207.57216167024941</v>
      </c>
      <c r="U29" s="53">
        <f t="shared" si="7"/>
        <v>5.6554915961912833E-3</v>
      </c>
    </row>
    <row r="30" spans="2:21" x14ac:dyDescent="0.25">
      <c r="B30" s="22">
        <v>45236</v>
      </c>
      <c r="C30" s="23">
        <v>16</v>
      </c>
      <c r="D30" s="32">
        <v>1988.6</v>
      </c>
      <c r="F30" s="19">
        <v>45526</v>
      </c>
      <c r="G30" s="20">
        <v>215</v>
      </c>
      <c r="H30" s="33">
        <v>2516.6999999999998</v>
      </c>
      <c r="I30" s="50">
        <f t="shared" si="8"/>
        <v>2547.5</v>
      </c>
      <c r="J30" s="49">
        <f t="shared" si="0"/>
        <v>-30.800000000000182</v>
      </c>
      <c r="K30" s="50">
        <f t="shared" si="1"/>
        <v>30.800000000000182</v>
      </c>
      <c r="L30" s="50">
        <f t="shared" si="2"/>
        <v>948.64000000001124</v>
      </c>
      <c r="M30" s="51">
        <f t="shared" si="3"/>
        <v>1.2238248500019941E-2</v>
      </c>
      <c r="N30" s="52">
        <f t="shared" si="9"/>
        <v>2543.2995727539064</v>
      </c>
      <c r="O30" s="34">
        <f t="shared" si="10"/>
        <v>2547.5</v>
      </c>
      <c r="P30" s="34">
        <f t="shared" si="11"/>
        <v>9.9346668406814498</v>
      </c>
      <c r="Q30" s="34">
        <f t="shared" si="12"/>
        <v>2557.4346668406815</v>
      </c>
      <c r="R30" s="34">
        <f t="shared" si="4"/>
        <v>-40.734666840681712</v>
      </c>
      <c r="S30" s="34">
        <f t="shared" si="5"/>
        <v>40.734666840681712</v>
      </c>
      <c r="T30" s="34">
        <f t="shared" si="6"/>
        <v>1659.3130826213342</v>
      </c>
      <c r="U30" s="53">
        <f t="shared" si="7"/>
        <v>1.618574595330461E-2</v>
      </c>
    </row>
    <row r="31" spans="2:21" x14ac:dyDescent="0.25">
      <c r="B31" s="19">
        <v>45237</v>
      </c>
      <c r="C31" s="20">
        <v>17</v>
      </c>
      <c r="D31" s="21">
        <v>1973.5</v>
      </c>
      <c r="F31" s="22">
        <v>45527</v>
      </c>
      <c r="G31" s="23">
        <v>216</v>
      </c>
      <c r="H31" s="24">
        <v>2546.3000000000002</v>
      </c>
      <c r="I31" s="50">
        <f t="shared" si="8"/>
        <v>2516.6999999999998</v>
      </c>
      <c r="J31" s="49">
        <f t="shared" si="0"/>
        <v>29.600000000000364</v>
      </c>
      <c r="K31" s="50">
        <f t="shared" si="1"/>
        <v>29.600000000000364</v>
      </c>
      <c r="L31" s="50">
        <f t="shared" si="2"/>
        <v>876.16000000002157</v>
      </c>
      <c r="M31" s="51">
        <f t="shared" si="3"/>
        <v>1.1624710364057794E-2</v>
      </c>
      <c r="N31" s="52">
        <f t="shared" si="9"/>
        <v>2529.9997863769531</v>
      </c>
      <c r="O31" s="34">
        <f t="shared" si="10"/>
        <v>2516.6999999999998</v>
      </c>
      <c r="P31" s="34">
        <f t="shared" si="11"/>
        <v>6.0535687811890275</v>
      </c>
      <c r="Q31" s="34">
        <f t="shared" si="12"/>
        <v>2522.7535687811887</v>
      </c>
      <c r="R31" s="34">
        <f t="shared" si="4"/>
        <v>23.546431218811449</v>
      </c>
      <c r="S31" s="34">
        <f t="shared" si="5"/>
        <v>23.546431218811449</v>
      </c>
      <c r="T31" s="34">
        <f t="shared" si="6"/>
        <v>554.43442314221841</v>
      </c>
      <c r="U31" s="53">
        <f t="shared" si="7"/>
        <v>9.247312264388111E-3</v>
      </c>
    </row>
    <row r="32" spans="2:21" x14ac:dyDescent="0.25">
      <c r="B32" s="22">
        <v>45238</v>
      </c>
      <c r="C32" s="23">
        <v>18</v>
      </c>
      <c r="D32" s="32">
        <v>1957.8</v>
      </c>
      <c r="F32" s="19">
        <v>45530</v>
      </c>
      <c r="G32" s="20">
        <v>217</v>
      </c>
      <c r="H32" s="33">
        <v>2555.1999999999998</v>
      </c>
      <c r="I32" s="50">
        <f t="shared" si="8"/>
        <v>2546.3000000000002</v>
      </c>
      <c r="J32" s="49">
        <f t="shared" si="0"/>
        <v>8.8999999999996362</v>
      </c>
      <c r="K32" s="50">
        <f t="shared" si="1"/>
        <v>8.8999999999996362</v>
      </c>
      <c r="L32" s="50">
        <f t="shared" si="2"/>
        <v>79.209999999993528</v>
      </c>
      <c r="M32" s="51">
        <f t="shared" si="3"/>
        <v>3.4830932999372404E-3</v>
      </c>
      <c r="N32" s="52">
        <f t="shared" si="9"/>
        <v>2538.1498931884767</v>
      </c>
      <c r="O32" s="34">
        <f t="shared" si="10"/>
        <v>2546.3000000000002</v>
      </c>
      <c r="P32" s="34">
        <f t="shared" si="11"/>
        <v>8.2970143669531762</v>
      </c>
      <c r="Q32" s="34">
        <f t="shared" si="12"/>
        <v>2554.5970143669533</v>
      </c>
      <c r="R32" s="34">
        <f t="shared" si="4"/>
        <v>0.60298563304650088</v>
      </c>
      <c r="S32" s="34">
        <f t="shared" si="5"/>
        <v>0.60298563304650088</v>
      </c>
      <c r="T32" s="34">
        <f t="shared" si="6"/>
        <v>0.36359167366048939</v>
      </c>
      <c r="U32" s="53">
        <f t="shared" si="7"/>
        <v>2.3598373240705264E-4</v>
      </c>
    </row>
    <row r="33" spans="2:21" x14ac:dyDescent="0.25">
      <c r="B33" s="19">
        <v>45239</v>
      </c>
      <c r="C33" s="20">
        <v>19</v>
      </c>
      <c r="D33" s="21">
        <v>1969.8</v>
      </c>
      <c r="F33" s="22">
        <v>45531</v>
      </c>
      <c r="G33" s="23">
        <v>218</v>
      </c>
      <c r="H33" s="24">
        <v>2552.9</v>
      </c>
      <c r="I33" s="50">
        <f t="shared" si="8"/>
        <v>2555.1999999999998</v>
      </c>
      <c r="J33" s="49">
        <f t="shared" si="0"/>
        <v>-2.2999999999997272</v>
      </c>
      <c r="K33" s="50">
        <f t="shared" si="1"/>
        <v>2.2999999999997272</v>
      </c>
      <c r="L33" s="50">
        <f t="shared" si="2"/>
        <v>5.289999999998745</v>
      </c>
      <c r="M33" s="51">
        <f t="shared" si="3"/>
        <v>9.0093619021494261E-4</v>
      </c>
      <c r="N33" s="52">
        <f t="shared" si="9"/>
        <v>2546.6749465942385</v>
      </c>
      <c r="O33" s="34">
        <f t="shared" si="10"/>
        <v>2555.1999999999998</v>
      </c>
      <c r="P33" s="34">
        <f t="shared" si="11"/>
        <v>8.3544653430338549</v>
      </c>
      <c r="Q33" s="34">
        <f t="shared" si="12"/>
        <v>2563.5544653430338</v>
      </c>
      <c r="R33" s="34">
        <f t="shared" si="4"/>
        <v>-10.654465343033735</v>
      </c>
      <c r="S33" s="34">
        <f t="shared" si="5"/>
        <v>10.654465343033735</v>
      </c>
      <c r="T33" s="34">
        <f t="shared" si="6"/>
        <v>113.51763174590695</v>
      </c>
      <c r="U33" s="53">
        <f t="shared" si="7"/>
        <v>4.1734753977961279E-3</v>
      </c>
    </row>
    <row r="34" spans="2:21" x14ac:dyDescent="0.25">
      <c r="B34" s="22">
        <v>45240</v>
      </c>
      <c r="C34" s="23">
        <v>20</v>
      </c>
      <c r="D34" s="32">
        <v>1937.7</v>
      </c>
      <c r="F34" s="19">
        <v>45532</v>
      </c>
      <c r="G34" s="20">
        <v>219</v>
      </c>
      <c r="H34" s="33">
        <v>2537.8000000000002</v>
      </c>
      <c r="I34" s="50">
        <f t="shared" si="8"/>
        <v>2552.9</v>
      </c>
      <c r="J34" s="49">
        <f t="shared" si="0"/>
        <v>-15.099999999999909</v>
      </c>
      <c r="K34" s="50">
        <f t="shared" si="1"/>
        <v>15.099999999999909</v>
      </c>
      <c r="L34" s="50">
        <f t="shared" si="2"/>
        <v>228.00999999999726</v>
      </c>
      <c r="M34" s="51">
        <f t="shared" si="3"/>
        <v>5.9500354637874965E-3</v>
      </c>
      <c r="N34" s="52">
        <f t="shared" si="9"/>
        <v>2549.7874732971195</v>
      </c>
      <c r="O34" s="34">
        <f t="shared" si="10"/>
        <v>2552.9</v>
      </c>
      <c r="P34" s="34">
        <f t="shared" si="11"/>
        <v>7.3393343017145298</v>
      </c>
      <c r="Q34" s="34">
        <f t="shared" si="12"/>
        <v>2560.2393343017147</v>
      </c>
      <c r="R34" s="34">
        <f t="shared" si="4"/>
        <v>-22.439334301714553</v>
      </c>
      <c r="S34" s="34">
        <f t="shared" si="5"/>
        <v>22.439334301714553</v>
      </c>
      <c r="T34" s="34">
        <f t="shared" si="6"/>
        <v>503.52372390410335</v>
      </c>
      <c r="U34" s="53">
        <f t="shared" si="7"/>
        <v>8.8420420449659351E-3</v>
      </c>
    </row>
    <row r="35" spans="2:21" x14ac:dyDescent="0.25">
      <c r="B35" s="19">
        <v>45243</v>
      </c>
      <c r="C35" s="20">
        <v>21</v>
      </c>
      <c r="D35" s="21">
        <v>1950.2</v>
      </c>
      <c r="F35" s="22">
        <v>45533</v>
      </c>
      <c r="G35" s="23">
        <v>220</v>
      </c>
      <c r="H35" s="24">
        <v>2560.3000000000002</v>
      </c>
      <c r="I35" s="50">
        <f t="shared" si="8"/>
        <v>2537.8000000000002</v>
      </c>
      <c r="J35" s="49">
        <f t="shared" si="0"/>
        <v>22.5</v>
      </c>
      <c r="K35" s="50">
        <f t="shared" si="1"/>
        <v>22.5</v>
      </c>
      <c r="L35" s="50">
        <f t="shared" si="2"/>
        <v>506.25</v>
      </c>
      <c r="M35" s="51">
        <f t="shared" si="3"/>
        <v>8.7880326524235435E-3</v>
      </c>
      <c r="N35" s="52">
        <f t="shared" si="9"/>
        <v>2543.7937366485598</v>
      </c>
      <c r="O35" s="34">
        <f t="shared" si="10"/>
        <v>2537.8000000000002</v>
      </c>
      <c r="P35" s="34">
        <f t="shared" si="11"/>
        <v>5.2013701652873774</v>
      </c>
      <c r="Q35" s="34">
        <f t="shared" si="12"/>
        <v>2543.0013701652874</v>
      </c>
      <c r="R35" s="34">
        <f t="shared" si="4"/>
        <v>17.298629834712756</v>
      </c>
      <c r="S35" s="34">
        <f t="shared" si="5"/>
        <v>17.298629834712756</v>
      </c>
      <c r="T35" s="34">
        <f t="shared" si="6"/>
        <v>299.24259415841425</v>
      </c>
      <c r="U35" s="53">
        <f t="shared" si="7"/>
        <v>6.7564855035397234E-3</v>
      </c>
    </row>
    <row r="36" spans="2:21" x14ac:dyDescent="0.25">
      <c r="B36" s="22">
        <v>45244</v>
      </c>
      <c r="C36" s="23">
        <v>22</v>
      </c>
      <c r="D36" s="32">
        <v>1966.5</v>
      </c>
      <c r="F36" s="19">
        <v>45534</v>
      </c>
      <c r="G36" s="20">
        <v>221</v>
      </c>
      <c r="H36" s="33">
        <v>2527.6</v>
      </c>
      <c r="I36" s="50">
        <f t="shared" si="8"/>
        <v>2560.3000000000002</v>
      </c>
      <c r="J36" s="49">
        <f t="shared" si="0"/>
        <v>-32.700000000000273</v>
      </c>
      <c r="K36" s="50">
        <f t="shared" si="1"/>
        <v>32.700000000000273</v>
      </c>
      <c r="L36" s="50">
        <f t="shared" si="2"/>
        <v>1069.2900000000179</v>
      </c>
      <c r="M36" s="51">
        <f t="shared" si="3"/>
        <v>1.2937173603418371E-2</v>
      </c>
      <c r="N36" s="52">
        <f t="shared" si="9"/>
        <v>2552.0468683242798</v>
      </c>
      <c r="O36" s="34">
        <f t="shared" si="10"/>
        <v>2560.3000000000002</v>
      </c>
      <c r="P36" s="34">
        <f t="shared" si="11"/>
        <v>6.8495407259050625</v>
      </c>
      <c r="Q36" s="34">
        <f t="shared" si="12"/>
        <v>2567.1495407259054</v>
      </c>
      <c r="R36" s="34">
        <f t="shared" si="4"/>
        <v>-39.549540725905445</v>
      </c>
      <c r="S36" s="34">
        <f t="shared" si="5"/>
        <v>39.549540725905445</v>
      </c>
      <c r="T36" s="34">
        <f t="shared" si="6"/>
        <v>1564.1661716300534</v>
      </c>
      <c r="U36" s="53">
        <f t="shared" si="7"/>
        <v>1.5647072608761452E-2</v>
      </c>
    </row>
    <row r="37" spans="2:21" x14ac:dyDescent="0.25">
      <c r="B37" s="19">
        <v>45245</v>
      </c>
      <c r="C37" s="20">
        <v>23</v>
      </c>
      <c r="D37" s="21">
        <v>1964.3</v>
      </c>
      <c r="F37" s="22">
        <v>45538</v>
      </c>
      <c r="G37" s="23">
        <v>222</v>
      </c>
      <c r="H37" s="24">
        <v>2523</v>
      </c>
      <c r="I37" s="50">
        <f t="shared" si="8"/>
        <v>2527.6</v>
      </c>
      <c r="J37" s="49">
        <f t="shared" si="0"/>
        <v>-4.5999999999999091</v>
      </c>
      <c r="K37" s="50">
        <f t="shared" si="1"/>
        <v>4.5999999999999091</v>
      </c>
      <c r="L37" s="50">
        <f t="shared" si="2"/>
        <v>21.159999999999162</v>
      </c>
      <c r="M37" s="51">
        <f t="shared" si="3"/>
        <v>1.823226317875509E-3</v>
      </c>
      <c r="N37" s="52">
        <f t="shared" si="9"/>
        <v>2539.8234341621401</v>
      </c>
      <c r="O37" s="34">
        <f t="shared" si="10"/>
        <v>2527.6</v>
      </c>
      <c r="P37" s="34">
        <f t="shared" si="11"/>
        <v>3.0813585442397904</v>
      </c>
      <c r="Q37" s="34">
        <f t="shared" si="12"/>
        <v>2530.6813585442396</v>
      </c>
      <c r="R37" s="34">
        <f t="shared" si="4"/>
        <v>-7.6813585442396288</v>
      </c>
      <c r="S37" s="34">
        <f t="shared" si="5"/>
        <v>7.6813585442396288</v>
      </c>
      <c r="T37" s="34">
        <f t="shared" si="6"/>
        <v>59.003269085163147</v>
      </c>
      <c r="U37" s="53">
        <f t="shared" si="7"/>
        <v>3.0445337075860599E-3</v>
      </c>
    </row>
    <row r="38" spans="2:21" x14ac:dyDescent="0.25">
      <c r="B38" s="22">
        <v>45246</v>
      </c>
      <c r="C38" s="23">
        <v>24</v>
      </c>
      <c r="D38" s="32">
        <v>1987.3</v>
      </c>
      <c r="F38" s="19">
        <v>45539</v>
      </c>
      <c r="G38" s="20">
        <v>223</v>
      </c>
      <c r="H38" s="33">
        <v>2526</v>
      </c>
      <c r="I38" s="50">
        <f t="shared" si="8"/>
        <v>2523</v>
      </c>
      <c r="J38" s="49">
        <f t="shared" si="0"/>
        <v>3</v>
      </c>
      <c r="K38" s="50">
        <f t="shared" si="1"/>
        <v>3</v>
      </c>
      <c r="L38" s="50">
        <f t="shared" si="2"/>
        <v>9</v>
      </c>
      <c r="M38" s="51">
        <f t="shared" si="3"/>
        <v>1.1876484560570072E-3</v>
      </c>
      <c r="N38" s="52">
        <f t="shared" si="9"/>
        <v>2531.41171708107</v>
      </c>
      <c r="O38" s="34">
        <f t="shared" si="10"/>
        <v>2523</v>
      </c>
      <c r="P38" s="34">
        <f t="shared" si="11"/>
        <v>2.3494977472210472</v>
      </c>
      <c r="Q38" s="34">
        <f t="shared" si="12"/>
        <v>2525.349497747221</v>
      </c>
      <c r="R38" s="34">
        <f t="shared" si="4"/>
        <v>0.65050225277900608</v>
      </c>
      <c r="S38" s="34">
        <f t="shared" si="5"/>
        <v>0.65050225277900608</v>
      </c>
      <c r="T38" s="34">
        <f t="shared" si="6"/>
        <v>0.42315318087056192</v>
      </c>
      <c r="U38" s="53">
        <f t="shared" si="7"/>
        <v>2.5752266539153049E-4</v>
      </c>
    </row>
    <row r="39" spans="2:21" x14ac:dyDescent="0.25">
      <c r="B39" s="19">
        <v>45247</v>
      </c>
      <c r="C39" s="20">
        <v>25</v>
      </c>
      <c r="D39" s="21">
        <v>1984.7</v>
      </c>
      <c r="F39" s="22">
        <v>45540</v>
      </c>
      <c r="G39" s="23">
        <v>224</v>
      </c>
      <c r="H39" s="24">
        <v>2543.1</v>
      </c>
      <c r="I39" s="50">
        <f t="shared" si="8"/>
        <v>2526</v>
      </c>
      <c r="J39" s="49">
        <f t="shared" si="0"/>
        <v>17.099999999999909</v>
      </c>
      <c r="K39" s="50">
        <f t="shared" si="1"/>
        <v>17.099999999999909</v>
      </c>
      <c r="L39" s="50">
        <f t="shared" si="2"/>
        <v>292.4099999999969</v>
      </c>
      <c r="M39" s="51">
        <f t="shared" si="3"/>
        <v>6.7240769140025601E-3</v>
      </c>
      <c r="N39" s="52">
        <f t="shared" si="9"/>
        <v>2528.7058585405348</v>
      </c>
      <c r="O39" s="34">
        <f t="shared" si="10"/>
        <v>2526</v>
      </c>
      <c r="P39" s="34">
        <f t="shared" si="11"/>
        <v>2.4114759890176503</v>
      </c>
      <c r="Q39" s="34">
        <f t="shared" si="12"/>
        <v>2528.4114759890176</v>
      </c>
      <c r="R39" s="34">
        <f t="shared" si="4"/>
        <v>14.688524010982292</v>
      </c>
      <c r="S39" s="34">
        <f t="shared" si="5"/>
        <v>14.688524010982292</v>
      </c>
      <c r="T39" s="34">
        <f t="shared" si="6"/>
        <v>215.75273762120332</v>
      </c>
      <c r="U39" s="53">
        <f t="shared" si="7"/>
        <v>5.7758342223987623E-3</v>
      </c>
    </row>
    <row r="40" spans="2:21" x14ac:dyDescent="0.25">
      <c r="B40" s="22">
        <v>45250</v>
      </c>
      <c r="C40" s="23">
        <v>26</v>
      </c>
      <c r="D40" s="32">
        <v>1980.3</v>
      </c>
      <c r="F40" s="19">
        <v>45541</v>
      </c>
      <c r="G40" s="20">
        <v>225</v>
      </c>
      <c r="H40" s="33">
        <v>2524.6</v>
      </c>
      <c r="I40" s="50">
        <f t="shared" si="8"/>
        <v>2543.1</v>
      </c>
      <c r="J40" s="49">
        <f t="shared" si="0"/>
        <v>-18.5</v>
      </c>
      <c r="K40" s="50">
        <f t="shared" si="1"/>
        <v>18.5</v>
      </c>
      <c r="L40" s="50">
        <f t="shared" si="2"/>
        <v>342.25</v>
      </c>
      <c r="M40" s="51">
        <f t="shared" si="3"/>
        <v>7.3278935276875545E-3</v>
      </c>
      <c r="N40" s="52">
        <f t="shared" si="9"/>
        <v>2535.9029292702671</v>
      </c>
      <c r="O40" s="34">
        <f t="shared" si="10"/>
        <v>2543.1</v>
      </c>
      <c r="P40" s="34">
        <f t="shared" si="11"/>
        <v>3.810962138218156</v>
      </c>
      <c r="Q40" s="34">
        <f t="shared" si="12"/>
        <v>2546.9109621382181</v>
      </c>
      <c r="R40" s="34">
        <f t="shared" si="4"/>
        <v>-22.310962138218201</v>
      </c>
      <c r="S40" s="34">
        <f t="shared" si="5"/>
        <v>22.310962138218201</v>
      </c>
      <c r="T40" s="34">
        <f t="shared" si="6"/>
        <v>497.7790315330061</v>
      </c>
      <c r="U40" s="53">
        <f t="shared" si="7"/>
        <v>8.8374245972503377E-3</v>
      </c>
    </row>
    <row r="41" spans="2:21" x14ac:dyDescent="0.25">
      <c r="B41" s="19">
        <v>45251</v>
      </c>
      <c r="C41" s="20">
        <v>27</v>
      </c>
      <c r="D41" s="21">
        <v>2001.6</v>
      </c>
      <c r="F41" s="22">
        <v>45544</v>
      </c>
      <c r="G41" s="23">
        <v>226</v>
      </c>
      <c r="H41" s="24">
        <v>2532.6999999999998</v>
      </c>
      <c r="I41" s="50">
        <f t="shared" si="8"/>
        <v>2524.6</v>
      </c>
      <c r="J41" s="49">
        <f t="shared" si="0"/>
        <v>8.0999999999999091</v>
      </c>
      <c r="K41" s="50">
        <f t="shared" si="1"/>
        <v>8.0999999999999091</v>
      </c>
      <c r="L41" s="50">
        <f t="shared" si="2"/>
        <v>65.609999999998522</v>
      </c>
      <c r="M41" s="51">
        <f t="shared" si="3"/>
        <v>3.1981679630433569E-3</v>
      </c>
      <c r="N41" s="52">
        <f t="shared" si="9"/>
        <v>2530.2514646351337</v>
      </c>
      <c r="O41" s="34">
        <f t="shared" si="10"/>
        <v>2524.6</v>
      </c>
      <c r="P41" s="34">
        <f t="shared" si="11"/>
        <v>1.6852289832443905</v>
      </c>
      <c r="Q41" s="34">
        <f t="shared" si="12"/>
        <v>2526.2852289832445</v>
      </c>
      <c r="R41" s="34">
        <f t="shared" si="4"/>
        <v>6.4147710167553669</v>
      </c>
      <c r="S41" s="34">
        <f t="shared" si="5"/>
        <v>6.4147710167553669</v>
      </c>
      <c r="T41" s="34">
        <f t="shared" si="6"/>
        <v>41.149287197404682</v>
      </c>
      <c r="U41" s="53">
        <f t="shared" si="7"/>
        <v>2.5327796488946053E-3</v>
      </c>
    </row>
    <row r="42" spans="2:21" x14ac:dyDescent="0.25">
      <c r="B42" s="22">
        <v>45252</v>
      </c>
      <c r="C42" s="23">
        <v>28</v>
      </c>
      <c r="D42" s="32">
        <v>1992.8</v>
      </c>
      <c r="F42" s="19">
        <v>45545</v>
      </c>
      <c r="G42" s="20">
        <v>227</v>
      </c>
      <c r="H42" s="33">
        <v>2543.1</v>
      </c>
      <c r="I42" s="50">
        <f t="shared" si="8"/>
        <v>2532.6999999999998</v>
      </c>
      <c r="J42" s="49">
        <f t="shared" si="0"/>
        <v>10.400000000000091</v>
      </c>
      <c r="K42" s="50">
        <f t="shared" si="1"/>
        <v>10.400000000000091</v>
      </c>
      <c r="L42" s="50">
        <f t="shared" si="2"/>
        <v>108.16000000000189</v>
      </c>
      <c r="M42" s="51">
        <f t="shared" si="3"/>
        <v>4.0894970705045381E-3</v>
      </c>
      <c r="N42" s="52">
        <f t="shared" si="9"/>
        <v>2531.4757323175668</v>
      </c>
      <c r="O42" s="34">
        <f t="shared" si="10"/>
        <v>2532.6999999999998</v>
      </c>
      <c r="P42" s="34">
        <f t="shared" si="11"/>
        <v>2.2964124610077126</v>
      </c>
      <c r="Q42" s="34">
        <f t="shared" si="12"/>
        <v>2534.9964124610074</v>
      </c>
      <c r="R42" s="34">
        <f t="shared" si="4"/>
        <v>8.1035875389925422</v>
      </c>
      <c r="S42" s="34">
        <f t="shared" si="5"/>
        <v>8.1035875389925422</v>
      </c>
      <c r="T42" s="34">
        <f t="shared" si="6"/>
        <v>65.668131002115203</v>
      </c>
      <c r="U42" s="53">
        <f t="shared" si="7"/>
        <v>3.1864997597391147E-3</v>
      </c>
    </row>
    <row r="43" spans="2:21" x14ac:dyDescent="0.25">
      <c r="B43" s="19">
        <v>45254</v>
      </c>
      <c r="C43" s="20">
        <v>29</v>
      </c>
      <c r="D43" s="21">
        <v>2003</v>
      </c>
      <c r="F43" s="22">
        <v>45546</v>
      </c>
      <c r="G43" s="23">
        <v>228</v>
      </c>
      <c r="H43" s="24">
        <v>2542.4</v>
      </c>
      <c r="I43" s="50">
        <f t="shared" si="8"/>
        <v>2543.1</v>
      </c>
      <c r="J43" s="49">
        <f t="shared" si="0"/>
        <v>-0.6999999999998181</v>
      </c>
      <c r="K43" s="50">
        <f t="shared" si="1"/>
        <v>0.6999999999998181</v>
      </c>
      <c r="L43" s="50">
        <f t="shared" si="2"/>
        <v>0.48999999999974536</v>
      </c>
      <c r="M43" s="51">
        <f t="shared" si="3"/>
        <v>2.7533039647569939E-4</v>
      </c>
      <c r="N43" s="52">
        <f t="shared" si="9"/>
        <v>2537.2878661587833</v>
      </c>
      <c r="O43" s="34">
        <f t="shared" si="10"/>
        <v>2543.1</v>
      </c>
      <c r="P43" s="34">
        <f t="shared" si="11"/>
        <v>3.0685021897765363</v>
      </c>
      <c r="Q43" s="34">
        <f t="shared" si="12"/>
        <v>2546.1685021897765</v>
      </c>
      <c r="R43" s="34">
        <f t="shared" si="4"/>
        <v>-3.7685021897764273</v>
      </c>
      <c r="S43" s="34">
        <f t="shared" si="5"/>
        <v>3.7685021897764273</v>
      </c>
      <c r="T43" s="34">
        <f t="shared" si="6"/>
        <v>14.201608754349728</v>
      </c>
      <c r="U43" s="53">
        <f t="shared" si="7"/>
        <v>1.4822617171870781E-3</v>
      </c>
    </row>
    <row r="44" spans="2:21" x14ac:dyDescent="0.25">
      <c r="B44" s="22">
        <v>45257</v>
      </c>
      <c r="C44" s="23">
        <v>30</v>
      </c>
      <c r="D44" s="32">
        <v>2012.4</v>
      </c>
      <c r="F44" s="19">
        <v>45547</v>
      </c>
      <c r="G44" s="20">
        <v>229</v>
      </c>
      <c r="H44" s="33">
        <v>2580.6</v>
      </c>
      <c r="I44" s="50">
        <f t="shared" si="8"/>
        <v>2542.4</v>
      </c>
      <c r="J44" s="49">
        <f t="shared" si="0"/>
        <v>38.199999999999818</v>
      </c>
      <c r="K44" s="50">
        <f t="shared" si="1"/>
        <v>38.199999999999818</v>
      </c>
      <c r="L44" s="50">
        <f t="shared" si="2"/>
        <v>1459.2399999999861</v>
      </c>
      <c r="M44" s="51">
        <f t="shared" si="3"/>
        <v>1.4802759048283275E-2</v>
      </c>
      <c r="N44" s="52">
        <f t="shared" si="9"/>
        <v>2539.8439330793917</v>
      </c>
      <c r="O44" s="34">
        <f t="shared" si="10"/>
        <v>2542.4</v>
      </c>
      <c r="P44" s="34">
        <f t="shared" si="11"/>
        <v>2.7094486447177837</v>
      </c>
      <c r="Q44" s="34">
        <f t="shared" si="12"/>
        <v>2545.1094486447178</v>
      </c>
      <c r="R44" s="34">
        <f t="shared" si="4"/>
        <v>35.49055135528215</v>
      </c>
      <c r="S44" s="34">
        <f t="shared" si="5"/>
        <v>35.49055135528215</v>
      </c>
      <c r="T44" s="34">
        <f t="shared" si="6"/>
        <v>1259.5792355019196</v>
      </c>
      <c r="U44" s="53">
        <f t="shared" si="7"/>
        <v>1.3752829324685016E-2</v>
      </c>
    </row>
    <row r="45" spans="2:21" x14ac:dyDescent="0.25">
      <c r="B45" s="19">
        <v>45258</v>
      </c>
      <c r="C45" s="20">
        <v>31</v>
      </c>
      <c r="D45" s="21">
        <v>2040</v>
      </c>
      <c r="F45" s="22">
        <v>45548</v>
      </c>
      <c r="G45" s="23">
        <v>230</v>
      </c>
      <c r="H45" s="24">
        <v>2610.6999999999998</v>
      </c>
      <c r="I45" s="50">
        <f t="shared" si="8"/>
        <v>2580.6</v>
      </c>
      <c r="J45" s="49">
        <f t="shared" si="0"/>
        <v>30.099999999999909</v>
      </c>
      <c r="K45" s="50">
        <f t="shared" si="1"/>
        <v>30.099999999999909</v>
      </c>
      <c r="L45" s="50">
        <f t="shared" si="2"/>
        <v>906.00999999999453</v>
      </c>
      <c r="M45" s="51">
        <f t="shared" si="3"/>
        <v>1.1529474853487537E-2</v>
      </c>
      <c r="N45" s="52">
        <f t="shared" si="9"/>
        <v>2560.221966539696</v>
      </c>
      <c r="O45" s="34">
        <f t="shared" si="10"/>
        <v>2580.6</v>
      </c>
      <c r="P45" s="34">
        <f t="shared" si="11"/>
        <v>6.0909003829639463</v>
      </c>
      <c r="Q45" s="34">
        <f t="shared" si="12"/>
        <v>2586.6909003829637</v>
      </c>
      <c r="R45" s="34">
        <f t="shared" si="4"/>
        <v>24.0090996170361</v>
      </c>
      <c r="S45" s="34">
        <f t="shared" si="5"/>
        <v>24.0090996170361</v>
      </c>
      <c r="T45" s="34">
        <f t="shared" si="6"/>
        <v>576.43686442076296</v>
      </c>
      <c r="U45" s="53">
        <f t="shared" si="7"/>
        <v>9.1964222687540131E-3</v>
      </c>
    </row>
    <row r="46" spans="2:21" x14ac:dyDescent="0.25">
      <c r="B46" s="22">
        <v>45259</v>
      </c>
      <c r="C46" s="23">
        <v>32</v>
      </c>
      <c r="D46" s="32">
        <v>2067.1</v>
      </c>
      <c r="F46" s="19">
        <v>45551</v>
      </c>
      <c r="G46" s="20">
        <v>231</v>
      </c>
      <c r="H46" s="33">
        <v>2608.9</v>
      </c>
      <c r="I46" s="50">
        <f t="shared" si="8"/>
        <v>2610.6999999999998</v>
      </c>
      <c r="J46" s="49">
        <f t="shared" si="0"/>
        <v>-1.7999999999997272</v>
      </c>
      <c r="K46" s="50">
        <f t="shared" si="1"/>
        <v>1.7999999999997272</v>
      </c>
      <c r="L46" s="50">
        <f t="shared" si="2"/>
        <v>3.2399999999990179</v>
      </c>
      <c r="M46" s="51">
        <f t="shared" si="3"/>
        <v>6.8994595423348039E-4</v>
      </c>
      <c r="N46" s="52">
        <f t="shared" si="9"/>
        <v>2585.4609832698479</v>
      </c>
      <c r="O46" s="34">
        <f t="shared" si="10"/>
        <v>2610.6999999999998</v>
      </c>
      <c r="P46" s="34">
        <f t="shared" si="11"/>
        <v>8.3784278665759686</v>
      </c>
      <c r="Q46" s="34">
        <f t="shared" si="12"/>
        <v>2619.0784278665756</v>
      </c>
      <c r="R46" s="34">
        <f t="shared" si="4"/>
        <v>-10.178427866575475</v>
      </c>
      <c r="S46" s="34">
        <f t="shared" si="5"/>
        <v>10.178427866575475</v>
      </c>
      <c r="T46" s="34">
        <f t="shared" si="6"/>
        <v>103.60039383508018</v>
      </c>
      <c r="U46" s="53">
        <f t="shared" si="7"/>
        <v>3.9014250705567384E-3</v>
      </c>
    </row>
    <row r="47" spans="2:21" x14ac:dyDescent="0.25">
      <c r="B47" s="19">
        <v>45260</v>
      </c>
      <c r="C47" s="20">
        <v>33</v>
      </c>
      <c r="D47" s="21">
        <v>2057.1999999999998</v>
      </c>
      <c r="F47" s="22">
        <v>45552</v>
      </c>
      <c r="G47" s="23">
        <v>232</v>
      </c>
      <c r="H47" s="24">
        <v>2592.4</v>
      </c>
      <c r="I47" s="50">
        <f t="shared" si="8"/>
        <v>2608.9</v>
      </c>
      <c r="J47" s="49">
        <f t="shared" si="0"/>
        <v>-16.5</v>
      </c>
      <c r="K47" s="50">
        <f t="shared" si="1"/>
        <v>16.5</v>
      </c>
      <c r="L47" s="50">
        <f t="shared" si="2"/>
        <v>272.25</v>
      </c>
      <c r="M47" s="51">
        <f t="shared" si="3"/>
        <v>6.3647585249189936E-3</v>
      </c>
      <c r="N47" s="52">
        <f t="shared" si="9"/>
        <v>2597.1804916349238</v>
      </c>
      <c r="O47" s="34">
        <f t="shared" si="10"/>
        <v>2608.9</v>
      </c>
      <c r="P47" s="34">
        <f t="shared" si="11"/>
        <v>7.4086524957314355</v>
      </c>
      <c r="Q47" s="34">
        <f t="shared" si="12"/>
        <v>2616.3086524957316</v>
      </c>
      <c r="R47" s="34">
        <f t="shared" si="4"/>
        <v>-23.908652495731531</v>
      </c>
      <c r="S47" s="34">
        <f t="shared" si="5"/>
        <v>23.908652495731531</v>
      </c>
      <c r="T47" s="34">
        <f t="shared" si="6"/>
        <v>571.62366416164957</v>
      </c>
      <c r="U47" s="53">
        <f t="shared" si="7"/>
        <v>9.2225939267595782E-3</v>
      </c>
    </row>
    <row r="48" spans="2:21" x14ac:dyDescent="0.25">
      <c r="B48" s="22">
        <v>45261</v>
      </c>
      <c r="C48" s="23">
        <v>34</v>
      </c>
      <c r="D48" s="32">
        <v>2089.6999999999998</v>
      </c>
      <c r="F48" s="19">
        <v>45553</v>
      </c>
      <c r="G48" s="20">
        <v>233</v>
      </c>
      <c r="H48" s="33">
        <v>2598.6</v>
      </c>
      <c r="I48" s="50">
        <f t="shared" si="8"/>
        <v>2592.4</v>
      </c>
      <c r="J48" s="49">
        <f t="shared" si="0"/>
        <v>6.1999999999998181</v>
      </c>
      <c r="K48" s="50">
        <f t="shared" si="1"/>
        <v>6.1999999999998181</v>
      </c>
      <c r="L48" s="50">
        <f t="shared" si="2"/>
        <v>38.439999999997745</v>
      </c>
      <c r="M48" s="51">
        <f t="shared" si="3"/>
        <v>2.3859001000538053E-3</v>
      </c>
      <c r="N48" s="52">
        <f t="shared" si="9"/>
        <v>2594.7902458174622</v>
      </c>
      <c r="O48" s="34">
        <f t="shared" si="10"/>
        <v>2592.4</v>
      </c>
      <c r="P48" s="34">
        <f t="shared" si="11"/>
        <v>5.1306953647898137</v>
      </c>
      <c r="Q48" s="34">
        <f t="shared" si="12"/>
        <v>2597.5306953647901</v>
      </c>
      <c r="R48" s="34">
        <f t="shared" si="4"/>
        <v>1.0693046352098463</v>
      </c>
      <c r="S48" s="34">
        <f t="shared" si="5"/>
        <v>1.0693046352098463</v>
      </c>
      <c r="T48" s="34">
        <f t="shared" si="6"/>
        <v>1.1434124028812624</v>
      </c>
      <c r="U48" s="53">
        <f t="shared" si="7"/>
        <v>4.1149258647342658E-4</v>
      </c>
    </row>
    <row r="49" spans="2:21" x14ac:dyDescent="0.25">
      <c r="B49" s="19">
        <v>45264</v>
      </c>
      <c r="C49" s="20">
        <v>35</v>
      </c>
      <c r="D49" s="21">
        <v>2042.2</v>
      </c>
      <c r="F49" s="22">
        <v>45554</v>
      </c>
      <c r="G49" s="23">
        <v>234</v>
      </c>
      <c r="H49" s="24">
        <v>2614.6</v>
      </c>
      <c r="I49" s="50">
        <f t="shared" si="8"/>
        <v>2598.6</v>
      </c>
      <c r="J49" s="49">
        <f t="shared" si="0"/>
        <v>16</v>
      </c>
      <c r="K49" s="50">
        <f t="shared" si="1"/>
        <v>16</v>
      </c>
      <c r="L49" s="50">
        <f t="shared" si="2"/>
        <v>256</v>
      </c>
      <c r="M49" s="51">
        <f t="shared" si="3"/>
        <v>6.1194829036946381E-3</v>
      </c>
      <c r="N49" s="52">
        <f t="shared" si="9"/>
        <v>2596.6951229087308</v>
      </c>
      <c r="O49" s="34">
        <f t="shared" si="10"/>
        <v>2598.6</v>
      </c>
      <c r="P49" s="34">
        <f t="shared" si="11"/>
        <v>5.2325760592103983</v>
      </c>
      <c r="Q49" s="34">
        <f t="shared" si="12"/>
        <v>2603.8325760592102</v>
      </c>
      <c r="R49" s="34">
        <f t="shared" si="4"/>
        <v>10.76742394078974</v>
      </c>
      <c r="S49" s="34">
        <f t="shared" si="5"/>
        <v>10.76742394078974</v>
      </c>
      <c r="T49" s="34">
        <f t="shared" si="6"/>
        <v>115.93741832069206</v>
      </c>
      <c r="U49" s="53">
        <f t="shared" si="7"/>
        <v>4.1181916701559474E-3</v>
      </c>
    </row>
    <row r="50" spans="2:21" x14ac:dyDescent="0.25">
      <c r="B50" s="22">
        <v>45265</v>
      </c>
      <c r="C50" s="23">
        <v>36</v>
      </c>
      <c r="D50" s="32">
        <v>2036.3</v>
      </c>
      <c r="F50" s="19">
        <v>45555</v>
      </c>
      <c r="G50" s="20">
        <v>235</v>
      </c>
      <c r="H50" s="33">
        <v>2646.2</v>
      </c>
      <c r="I50" s="50">
        <f t="shared" si="8"/>
        <v>2614.6</v>
      </c>
      <c r="J50" s="49">
        <f t="shared" si="0"/>
        <v>31.599999999999909</v>
      </c>
      <c r="K50" s="50">
        <f t="shared" si="1"/>
        <v>31.599999999999909</v>
      </c>
      <c r="L50" s="50">
        <f t="shared" si="2"/>
        <v>998.55999999999426</v>
      </c>
      <c r="M50" s="51">
        <f t="shared" si="3"/>
        <v>1.194165218048519E-2</v>
      </c>
      <c r="N50" s="52">
        <f t="shared" si="9"/>
        <v>2605.6475614543651</v>
      </c>
      <c r="O50" s="34">
        <f t="shared" si="10"/>
        <v>2614.6</v>
      </c>
      <c r="P50" s="34">
        <f t="shared" si="11"/>
        <v>6.2584695156556034</v>
      </c>
      <c r="Q50" s="34">
        <f t="shared" si="12"/>
        <v>2620.8584695156555</v>
      </c>
      <c r="R50" s="34">
        <f t="shared" si="4"/>
        <v>25.341530484344275</v>
      </c>
      <c r="S50" s="34">
        <f t="shared" si="5"/>
        <v>25.341530484344275</v>
      </c>
      <c r="T50" s="34">
        <f t="shared" si="6"/>
        <v>642.19316728895024</v>
      </c>
      <c r="U50" s="53">
        <f t="shared" si="7"/>
        <v>9.5765741381393238E-3</v>
      </c>
    </row>
    <row r="51" spans="2:21" x14ac:dyDescent="0.25">
      <c r="B51" s="19">
        <v>45266</v>
      </c>
      <c r="C51" s="20">
        <v>37</v>
      </c>
      <c r="D51" s="21">
        <v>2047.9</v>
      </c>
      <c r="F51" s="22">
        <v>45558</v>
      </c>
      <c r="G51" s="23">
        <v>236</v>
      </c>
      <c r="H51" s="24">
        <v>2652.5</v>
      </c>
      <c r="I51" s="50">
        <f t="shared" si="8"/>
        <v>2646.2</v>
      </c>
      <c r="J51" s="49">
        <f t="shared" si="0"/>
        <v>6.3000000000001819</v>
      </c>
      <c r="K51" s="50">
        <f t="shared" si="1"/>
        <v>6.3000000000001819</v>
      </c>
      <c r="L51" s="50">
        <f t="shared" si="2"/>
        <v>39.690000000002293</v>
      </c>
      <c r="M51" s="51">
        <f t="shared" si="3"/>
        <v>2.375117813383669E-3</v>
      </c>
      <c r="N51" s="52">
        <f t="shared" si="9"/>
        <v>2625.9237807271825</v>
      </c>
      <c r="O51" s="34">
        <f t="shared" si="10"/>
        <v>2646.2</v>
      </c>
      <c r="P51" s="34">
        <f t="shared" si="11"/>
        <v>8.672947708690236</v>
      </c>
      <c r="Q51" s="34">
        <f t="shared" si="12"/>
        <v>2654.8729477086899</v>
      </c>
      <c r="R51" s="34">
        <f t="shared" si="4"/>
        <v>-2.3729477086899351</v>
      </c>
      <c r="S51" s="34">
        <f t="shared" si="5"/>
        <v>2.3729477086899351</v>
      </c>
      <c r="T51" s="34">
        <f t="shared" si="6"/>
        <v>5.6308808281768128</v>
      </c>
      <c r="U51" s="53">
        <f t="shared" si="7"/>
        <v>8.9460799573607352E-4</v>
      </c>
    </row>
    <row r="52" spans="2:21" x14ac:dyDescent="0.25">
      <c r="B52" s="22">
        <v>45267</v>
      </c>
      <c r="C52" s="23">
        <v>38</v>
      </c>
      <c r="D52" s="32">
        <v>2046.4</v>
      </c>
      <c r="F52" s="19">
        <v>45559</v>
      </c>
      <c r="G52" s="20">
        <v>237</v>
      </c>
      <c r="H52" s="33">
        <v>2677</v>
      </c>
      <c r="I52" s="50">
        <f t="shared" si="8"/>
        <v>2652.5</v>
      </c>
      <c r="J52" s="49">
        <f t="shared" si="0"/>
        <v>24.5</v>
      </c>
      <c r="K52" s="50">
        <f t="shared" si="1"/>
        <v>24.5</v>
      </c>
      <c r="L52" s="50">
        <f t="shared" si="2"/>
        <v>600.25</v>
      </c>
      <c r="M52" s="51">
        <f t="shared" si="3"/>
        <v>9.152035861038476E-3</v>
      </c>
      <c r="N52" s="52">
        <f t="shared" si="9"/>
        <v>2639.211890363591</v>
      </c>
      <c r="O52" s="34">
        <f t="shared" si="10"/>
        <v>2652.5</v>
      </c>
      <c r="P52" s="34">
        <f t="shared" si="11"/>
        <v>8.4468591344668589</v>
      </c>
      <c r="Q52" s="34">
        <f t="shared" si="12"/>
        <v>2660.9468591344666</v>
      </c>
      <c r="R52" s="34">
        <f t="shared" si="4"/>
        <v>16.053140865533351</v>
      </c>
      <c r="S52" s="34">
        <f t="shared" si="5"/>
        <v>16.053140865533351</v>
      </c>
      <c r="T52" s="34">
        <f t="shared" si="6"/>
        <v>257.70333164865684</v>
      </c>
      <c r="U52" s="53">
        <f t="shared" si="7"/>
        <v>5.9966906483127948E-3</v>
      </c>
    </row>
    <row r="53" spans="2:21" x14ac:dyDescent="0.25">
      <c r="B53" s="19">
        <v>45268</v>
      </c>
      <c r="C53" s="20">
        <v>39</v>
      </c>
      <c r="D53" s="21">
        <v>2014.5</v>
      </c>
      <c r="F53" s="22">
        <v>45560</v>
      </c>
      <c r="G53" s="23">
        <v>238</v>
      </c>
      <c r="H53" s="24">
        <v>2684.7</v>
      </c>
      <c r="I53" s="50">
        <f t="shared" si="8"/>
        <v>2677</v>
      </c>
      <c r="J53" s="49">
        <f t="shared" si="0"/>
        <v>7.6999999999998181</v>
      </c>
      <c r="K53" s="50">
        <f t="shared" si="1"/>
        <v>7.6999999999998181</v>
      </c>
      <c r="L53" s="50">
        <f t="shared" si="2"/>
        <v>59.2899999999972</v>
      </c>
      <c r="M53" s="51">
        <f t="shared" si="3"/>
        <v>2.8681044436994147E-3</v>
      </c>
      <c r="N53" s="52">
        <f t="shared" si="9"/>
        <v>2658.1059451817955</v>
      </c>
      <c r="O53" s="34">
        <f t="shared" si="10"/>
        <v>2677</v>
      </c>
      <c r="P53" s="34">
        <f t="shared" si="11"/>
        <v>9.9763625941528602</v>
      </c>
      <c r="Q53" s="34">
        <f t="shared" si="12"/>
        <v>2686.9763625941528</v>
      </c>
      <c r="R53" s="34">
        <f t="shared" si="4"/>
        <v>-2.2763625941529426</v>
      </c>
      <c r="S53" s="34">
        <f t="shared" si="5"/>
        <v>2.2763625941529426</v>
      </c>
      <c r="T53" s="34">
        <f t="shared" si="6"/>
        <v>5.1818266600587144</v>
      </c>
      <c r="U53" s="53">
        <f t="shared" si="7"/>
        <v>8.4790203529368008E-4</v>
      </c>
    </row>
    <row r="54" spans="2:21" x14ac:dyDescent="0.25">
      <c r="B54" s="22">
        <v>45271</v>
      </c>
      <c r="C54" s="23">
        <v>40</v>
      </c>
      <c r="D54" s="32">
        <v>1993.7</v>
      </c>
      <c r="F54" s="19">
        <v>45561</v>
      </c>
      <c r="G54" s="20">
        <v>239</v>
      </c>
      <c r="H54" s="33">
        <v>2694.9</v>
      </c>
      <c r="I54" s="50">
        <f t="shared" si="8"/>
        <v>2684.7</v>
      </c>
      <c r="J54" s="49">
        <f t="shared" si="0"/>
        <v>10.200000000000273</v>
      </c>
      <c r="K54" s="50">
        <f t="shared" si="1"/>
        <v>10.200000000000273</v>
      </c>
      <c r="L54" s="50">
        <f t="shared" si="2"/>
        <v>104.04000000000556</v>
      </c>
      <c r="M54" s="51">
        <f t="shared" si="3"/>
        <v>3.7849270844930324E-3</v>
      </c>
      <c r="N54" s="52">
        <f t="shared" si="9"/>
        <v>2671.4029725908977</v>
      </c>
      <c r="O54" s="34">
        <f t="shared" si="10"/>
        <v>2684.7</v>
      </c>
      <c r="P54" s="34">
        <f t="shared" si="11"/>
        <v>9.7594764101704925</v>
      </c>
      <c r="Q54" s="34">
        <f t="shared" si="12"/>
        <v>2694.4594764101703</v>
      </c>
      <c r="R54" s="34">
        <f t="shared" si="4"/>
        <v>0.44052358982980877</v>
      </c>
      <c r="S54" s="34">
        <f t="shared" si="5"/>
        <v>0.44052358982980877</v>
      </c>
      <c r="T54" s="34">
        <f t="shared" si="6"/>
        <v>0.19406103319654161</v>
      </c>
      <c r="U54" s="53">
        <f t="shared" si="7"/>
        <v>1.6346565357891157E-4</v>
      </c>
    </row>
    <row r="55" spans="2:21" x14ac:dyDescent="0.25">
      <c r="B55" s="19">
        <v>45272</v>
      </c>
      <c r="C55" s="20">
        <v>41</v>
      </c>
      <c r="D55" s="21">
        <v>1993.2</v>
      </c>
      <c r="F55" s="22">
        <v>45562</v>
      </c>
      <c r="G55" s="23">
        <v>240</v>
      </c>
      <c r="H55" s="24">
        <v>2668.1</v>
      </c>
      <c r="I55" s="50">
        <f t="shared" si="8"/>
        <v>2694.9</v>
      </c>
      <c r="J55" s="49">
        <f t="shared" si="0"/>
        <v>-26.800000000000182</v>
      </c>
      <c r="K55" s="50">
        <f t="shared" si="1"/>
        <v>26.800000000000182</v>
      </c>
      <c r="L55" s="50">
        <f t="shared" si="2"/>
        <v>718.24000000000979</v>
      </c>
      <c r="M55" s="51">
        <f t="shared" si="3"/>
        <v>1.0044601026948085E-2</v>
      </c>
      <c r="N55" s="52">
        <f t="shared" si="9"/>
        <v>2683.1514862954491</v>
      </c>
      <c r="O55" s="34">
        <f t="shared" si="10"/>
        <v>2694.9</v>
      </c>
      <c r="P55" s="34">
        <f t="shared" si="11"/>
        <v>9.8014484055800999</v>
      </c>
      <c r="Q55" s="34">
        <f t="shared" si="12"/>
        <v>2704.7014484055803</v>
      </c>
      <c r="R55" s="34">
        <f t="shared" si="4"/>
        <v>-36.601448405580413</v>
      </c>
      <c r="S55" s="34">
        <f t="shared" si="5"/>
        <v>36.601448405580413</v>
      </c>
      <c r="T55" s="34">
        <f t="shared" si="6"/>
        <v>1339.6660253863649</v>
      </c>
      <c r="U55" s="53">
        <f t="shared" si="7"/>
        <v>1.3718169635913352E-2</v>
      </c>
    </row>
    <row r="56" spans="2:21" x14ac:dyDescent="0.25">
      <c r="B56" s="22">
        <v>45273</v>
      </c>
      <c r="C56" s="23">
        <v>42</v>
      </c>
      <c r="D56" s="32">
        <v>1997.3</v>
      </c>
      <c r="F56" s="19">
        <v>45565</v>
      </c>
      <c r="G56" s="20">
        <v>241</v>
      </c>
      <c r="H56" s="33">
        <v>2659.4</v>
      </c>
      <c r="I56" s="50">
        <f t="shared" si="8"/>
        <v>2668.1</v>
      </c>
      <c r="J56" s="49">
        <f t="shared" si="0"/>
        <v>-8.6999999999998181</v>
      </c>
      <c r="K56" s="50">
        <f t="shared" si="1"/>
        <v>8.6999999999998181</v>
      </c>
      <c r="L56" s="50">
        <f t="shared" si="2"/>
        <v>75.689999999996829</v>
      </c>
      <c r="M56" s="51">
        <f t="shared" si="3"/>
        <v>3.2714146047980062E-3</v>
      </c>
      <c r="N56" s="52">
        <f t="shared" si="9"/>
        <v>2675.6257431477243</v>
      </c>
      <c r="O56" s="34">
        <f t="shared" si="10"/>
        <v>2668.1</v>
      </c>
      <c r="P56" s="34">
        <f t="shared" si="11"/>
        <v>6.3141531507275239</v>
      </c>
      <c r="Q56" s="34">
        <f t="shared" si="12"/>
        <v>2674.4141531507275</v>
      </c>
      <c r="R56" s="34">
        <f t="shared" si="4"/>
        <v>-15.014153150727452</v>
      </c>
      <c r="S56" s="34">
        <f t="shared" si="5"/>
        <v>15.014153150727452</v>
      </c>
      <c r="T56" s="34">
        <f t="shared" si="6"/>
        <v>225.42479483349908</v>
      </c>
      <c r="U56" s="53">
        <f t="shared" si="7"/>
        <v>5.6456919420649213E-3</v>
      </c>
    </row>
    <row r="57" spans="2:21" x14ac:dyDescent="0.25">
      <c r="B57" s="19">
        <v>45274</v>
      </c>
      <c r="C57" s="20">
        <v>43</v>
      </c>
      <c r="D57" s="21">
        <v>2044.9</v>
      </c>
      <c r="F57" s="22">
        <v>45566</v>
      </c>
      <c r="G57" s="23">
        <v>242</v>
      </c>
      <c r="H57" s="24">
        <v>2690.3</v>
      </c>
      <c r="I57" s="50">
        <f t="shared" si="8"/>
        <v>2659.4</v>
      </c>
      <c r="J57" s="49">
        <f t="shared" si="0"/>
        <v>30.900000000000091</v>
      </c>
      <c r="K57" s="50">
        <f t="shared" si="1"/>
        <v>30.900000000000091</v>
      </c>
      <c r="L57" s="50">
        <f t="shared" si="2"/>
        <v>954.81000000000563</v>
      </c>
      <c r="M57" s="51">
        <f t="shared" si="3"/>
        <v>1.1485707913615615E-2</v>
      </c>
      <c r="N57" s="52">
        <f t="shared" si="9"/>
        <v>2667.512871573862</v>
      </c>
      <c r="O57" s="34">
        <f t="shared" si="10"/>
        <v>2659.4</v>
      </c>
      <c r="P57" s="34">
        <f t="shared" si="11"/>
        <v>4.8836418644534358</v>
      </c>
      <c r="Q57" s="34">
        <f t="shared" si="12"/>
        <v>2664.2836418644533</v>
      </c>
      <c r="R57" s="34">
        <f t="shared" si="4"/>
        <v>26.016358135546852</v>
      </c>
      <c r="S57" s="34">
        <f t="shared" si="5"/>
        <v>26.016358135546852</v>
      </c>
      <c r="T57" s="34">
        <f t="shared" si="6"/>
        <v>676.85089063703492</v>
      </c>
      <c r="U57" s="53">
        <f t="shared" si="7"/>
        <v>9.6704301139452289E-3</v>
      </c>
    </row>
    <row r="58" spans="2:21" x14ac:dyDescent="0.25">
      <c r="B58" s="22">
        <v>45275</v>
      </c>
      <c r="C58" s="23">
        <v>44</v>
      </c>
      <c r="D58" s="32">
        <v>2035.7</v>
      </c>
      <c r="F58" s="19">
        <v>45567</v>
      </c>
      <c r="G58" s="20">
        <v>243</v>
      </c>
      <c r="H58" s="33">
        <v>2669.7</v>
      </c>
      <c r="I58" s="50">
        <f t="shared" si="8"/>
        <v>2690.3</v>
      </c>
      <c r="J58" s="49">
        <f t="shared" si="0"/>
        <v>-20.600000000000364</v>
      </c>
      <c r="K58" s="50">
        <f t="shared" si="1"/>
        <v>20.600000000000364</v>
      </c>
      <c r="L58" s="50">
        <f t="shared" si="2"/>
        <v>424.36000000001496</v>
      </c>
      <c r="M58" s="51">
        <f t="shared" si="3"/>
        <v>7.7162227965690399E-3</v>
      </c>
      <c r="N58" s="52">
        <f t="shared" si="9"/>
        <v>2678.9064357869311</v>
      </c>
      <c r="O58" s="34">
        <f t="shared" si="10"/>
        <v>2690.3</v>
      </c>
      <c r="P58" s="34">
        <f t="shared" si="11"/>
        <v>7.3624159629343247</v>
      </c>
      <c r="Q58" s="34">
        <f t="shared" si="12"/>
        <v>2697.6624159629346</v>
      </c>
      <c r="R58" s="34">
        <f t="shared" si="4"/>
        <v>-27.962415962934756</v>
      </c>
      <c r="S58" s="34">
        <f t="shared" si="5"/>
        <v>27.962415962934756</v>
      </c>
      <c r="T58" s="34">
        <f t="shared" si="6"/>
        <v>781.89670648418848</v>
      </c>
      <c r="U58" s="53">
        <f t="shared" si="7"/>
        <v>1.0473991820404824E-2</v>
      </c>
    </row>
    <row r="59" spans="2:21" x14ac:dyDescent="0.25">
      <c r="B59" s="19">
        <v>45278</v>
      </c>
      <c r="C59" s="20">
        <v>45</v>
      </c>
      <c r="D59" s="21">
        <v>2040.5</v>
      </c>
      <c r="F59" s="22">
        <v>45568</v>
      </c>
      <c r="G59" s="23">
        <v>244</v>
      </c>
      <c r="H59" s="24">
        <v>2679.2</v>
      </c>
      <c r="I59" s="50">
        <f t="shared" si="8"/>
        <v>2669.7</v>
      </c>
      <c r="J59" s="49">
        <f t="shared" si="0"/>
        <v>9.5</v>
      </c>
      <c r="K59" s="50">
        <f t="shared" si="1"/>
        <v>9.5</v>
      </c>
      <c r="L59" s="50">
        <f t="shared" si="2"/>
        <v>90.25</v>
      </c>
      <c r="M59" s="51">
        <f t="shared" si="3"/>
        <v>3.5458345774858169E-3</v>
      </c>
      <c r="N59" s="52">
        <f t="shared" si="9"/>
        <v>2674.3032178934654</v>
      </c>
      <c r="O59" s="34">
        <f t="shared" si="10"/>
        <v>2669.7</v>
      </c>
      <c r="P59" s="34">
        <f t="shared" si="11"/>
        <v>4.6982262996944089</v>
      </c>
      <c r="Q59" s="34">
        <f t="shared" si="12"/>
        <v>2674.3982262996942</v>
      </c>
      <c r="R59" s="34">
        <f t="shared" si="4"/>
        <v>4.8017737003056027</v>
      </c>
      <c r="S59" s="34">
        <f t="shared" si="5"/>
        <v>4.8017737003056027</v>
      </c>
      <c r="T59" s="34">
        <f t="shared" si="6"/>
        <v>23.05703066894656</v>
      </c>
      <c r="U59" s="53">
        <f t="shared" si="7"/>
        <v>1.7922416020848026E-3</v>
      </c>
    </row>
    <row r="60" spans="2:21" x14ac:dyDescent="0.25">
      <c r="B60" s="22">
        <v>45279</v>
      </c>
      <c r="C60" s="23">
        <v>46</v>
      </c>
      <c r="D60" s="32">
        <v>2052.1</v>
      </c>
      <c r="F60" s="19">
        <v>45569</v>
      </c>
      <c r="G60" s="20">
        <v>245</v>
      </c>
      <c r="H60" s="33">
        <v>2667.8</v>
      </c>
      <c r="I60" s="50">
        <f t="shared" si="8"/>
        <v>2679.2</v>
      </c>
      <c r="J60" s="49">
        <f t="shared" si="0"/>
        <v>-11.399999999999636</v>
      </c>
      <c r="K60" s="50">
        <f t="shared" si="1"/>
        <v>11.399999999999636</v>
      </c>
      <c r="L60" s="50">
        <f t="shared" si="2"/>
        <v>129.95999999999171</v>
      </c>
      <c r="M60" s="51">
        <f t="shared" si="3"/>
        <v>4.273183896843705E-3</v>
      </c>
      <c r="N60" s="52">
        <f t="shared" si="9"/>
        <v>2676.7516089467326</v>
      </c>
      <c r="O60" s="34">
        <f t="shared" si="10"/>
        <v>2679.2</v>
      </c>
      <c r="P60" s="34">
        <f t="shared" si="11"/>
        <v>5.1557273923942972</v>
      </c>
      <c r="Q60" s="34">
        <f t="shared" si="12"/>
        <v>2684.3557273923943</v>
      </c>
      <c r="R60" s="34">
        <f t="shared" si="4"/>
        <v>-16.555727392394147</v>
      </c>
      <c r="S60" s="34">
        <f t="shared" si="5"/>
        <v>16.555727392394147</v>
      </c>
      <c r="T60" s="34">
        <f t="shared" si="6"/>
        <v>274.09210949126987</v>
      </c>
      <c r="U60" s="53">
        <f t="shared" si="7"/>
        <v>6.2057603240101003E-3</v>
      </c>
    </row>
    <row r="61" spans="2:21" x14ac:dyDescent="0.25">
      <c r="B61" s="19">
        <v>45280</v>
      </c>
      <c r="C61" s="20">
        <v>47</v>
      </c>
      <c r="D61" s="21">
        <v>2047.7</v>
      </c>
      <c r="F61" s="22">
        <v>45572</v>
      </c>
      <c r="G61" s="23">
        <v>246</v>
      </c>
      <c r="H61" s="24">
        <v>2666</v>
      </c>
      <c r="I61" s="50">
        <f t="shared" si="8"/>
        <v>2667.8</v>
      </c>
      <c r="J61" s="49">
        <f t="shared" si="0"/>
        <v>-1.8000000000001819</v>
      </c>
      <c r="K61" s="50">
        <f t="shared" si="1"/>
        <v>1.8000000000001819</v>
      </c>
      <c r="L61" s="50">
        <f t="shared" si="2"/>
        <v>3.2400000000006548</v>
      </c>
      <c r="M61" s="51">
        <f t="shared" si="3"/>
        <v>6.7516879219811773E-4</v>
      </c>
      <c r="N61" s="52">
        <f t="shared" si="9"/>
        <v>2672.2758044733664</v>
      </c>
      <c r="O61" s="34">
        <f t="shared" si="10"/>
        <v>2667.8</v>
      </c>
      <c r="P61" s="34">
        <f t="shared" si="11"/>
        <v>3.5783387345365414</v>
      </c>
      <c r="Q61" s="34">
        <f t="shared" si="12"/>
        <v>2671.3783387345366</v>
      </c>
      <c r="R61" s="34">
        <f t="shared" si="4"/>
        <v>-5.3783387345365554</v>
      </c>
      <c r="S61" s="34">
        <f t="shared" si="5"/>
        <v>5.3783387345365554</v>
      </c>
      <c r="T61" s="34">
        <f t="shared" si="6"/>
        <v>28.926527543416277</v>
      </c>
      <c r="U61" s="53">
        <f t="shared" si="7"/>
        <v>2.0173813707939068E-3</v>
      </c>
    </row>
    <row r="62" spans="2:21" x14ac:dyDescent="0.25">
      <c r="B62" s="22">
        <v>45281</v>
      </c>
      <c r="C62" s="23">
        <v>48</v>
      </c>
      <c r="D62" s="32">
        <v>2051.3000000000002</v>
      </c>
      <c r="F62" s="19">
        <v>45573</v>
      </c>
      <c r="G62" s="20">
        <v>247</v>
      </c>
      <c r="H62" s="33">
        <v>2635.4</v>
      </c>
      <c r="I62" s="50">
        <f t="shared" si="8"/>
        <v>2666</v>
      </c>
      <c r="J62" s="49">
        <f t="shared" si="0"/>
        <v>-30.599999999999909</v>
      </c>
      <c r="K62" s="50">
        <f t="shared" si="1"/>
        <v>30.599999999999909</v>
      </c>
      <c r="L62" s="50">
        <f t="shared" si="2"/>
        <v>936.35999999999444</v>
      </c>
      <c r="M62" s="51">
        <f t="shared" si="3"/>
        <v>1.1611140623814187E-2</v>
      </c>
      <c r="N62" s="52">
        <f t="shared" si="9"/>
        <v>2669.1379022366832</v>
      </c>
      <c r="O62" s="34">
        <f t="shared" si="10"/>
        <v>2666</v>
      </c>
      <c r="P62" s="34">
        <f t="shared" si="11"/>
        <v>3.065903954904154</v>
      </c>
      <c r="Q62" s="34">
        <f t="shared" si="12"/>
        <v>2669.0659039549041</v>
      </c>
      <c r="R62" s="34">
        <f t="shared" si="4"/>
        <v>-33.665903954904024</v>
      </c>
      <c r="S62" s="34">
        <f t="shared" si="5"/>
        <v>33.665903954904024</v>
      </c>
      <c r="T62" s="34">
        <f t="shared" si="6"/>
        <v>1133.3930891008224</v>
      </c>
      <c r="U62" s="53">
        <f t="shared" si="7"/>
        <v>1.2774494936216144E-2</v>
      </c>
    </row>
    <row r="63" spans="2:21" x14ac:dyDescent="0.25">
      <c r="B63" s="19">
        <v>45282</v>
      </c>
      <c r="C63" s="20">
        <v>49</v>
      </c>
      <c r="D63" s="21">
        <v>2069.1</v>
      </c>
      <c r="F63" s="22">
        <v>45574</v>
      </c>
      <c r="G63" s="23">
        <v>248</v>
      </c>
      <c r="H63" s="24">
        <v>2626</v>
      </c>
      <c r="I63" s="50">
        <f t="shared" si="8"/>
        <v>2635.4</v>
      </c>
      <c r="J63" s="49">
        <f t="shared" si="0"/>
        <v>-9.4000000000000909</v>
      </c>
      <c r="K63" s="50">
        <f t="shared" si="1"/>
        <v>9.4000000000000909</v>
      </c>
      <c r="L63" s="50">
        <f t="shared" si="2"/>
        <v>88.360000000001705</v>
      </c>
      <c r="M63" s="51">
        <f t="shared" si="3"/>
        <v>3.5795887281036142E-3</v>
      </c>
      <c r="N63" s="52">
        <f t="shared" si="9"/>
        <v>2652.2689511183416</v>
      </c>
      <c r="O63" s="34">
        <f t="shared" si="10"/>
        <v>2635.4</v>
      </c>
      <c r="P63" s="34">
        <f t="shared" si="11"/>
        <v>-0.14169990304481672</v>
      </c>
      <c r="Q63" s="34">
        <f t="shared" si="12"/>
        <v>2635.2583000969553</v>
      </c>
      <c r="R63" s="34">
        <f t="shared" si="4"/>
        <v>-9.2583000969552813</v>
      </c>
      <c r="S63" s="34">
        <f t="shared" si="5"/>
        <v>9.2583000969552813</v>
      </c>
      <c r="T63" s="34">
        <f t="shared" si="6"/>
        <v>85.716120685282178</v>
      </c>
      <c r="U63" s="53">
        <f t="shared" si="7"/>
        <v>3.5256283689852558E-3</v>
      </c>
    </row>
    <row r="64" spans="2:21" x14ac:dyDescent="0.25">
      <c r="B64" s="22">
        <v>45286</v>
      </c>
      <c r="C64" s="23">
        <v>50</v>
      </c>
      <c r="D64" s="32">
        <v>2069.8000000000002</v>
      </c>
      <c r="F64" s="19">
        <v>45575</v>
      </c>
      <c r="G64" s="20">
        <v>249</v>
      </c>
      <c r="H64" s="33">
        <v>2639.3</v>
      </c>
      <c r="I64" s="50">
        <f t="shared" si="8"/>
        <v>2626</v>
      </c>
      <c r="J64" s="49">
        <f t="shared" si="0"/>
        <v>13.300000000000182</v>
      </c>
      <c r="K64" s="50">
        <f t="shared" si="1"/>
        <v>13.300000000000182</v>
      </c>
      <c r="L64" s="50">
        <f t="shared" si="2"/>
        <v>176.89000000000485</v>
      </c>
      <c r="M64" s="51">
        <f t="shared" si="3"/>
        <v>5.0392149433562614E-3</v>
      </c>
      <c r="N64" s="52">
        <f t="shared" si="9"/>
        <v>2639.1344755591708</v>
      </c>
      <c r="O64" s="34">
        <f t="shared" si="10"/>
        <v>2626</v>
      </c>
      <c r="P64" s="34">
        <f t="shared" si="11"/>
        <v>-1.0238077813546507</v>
      </c>
      <c r="Q64" s="34">
        <f t="shared" si="12"/>
        <v>2624.9761922186453</v>
      </c>
      <c r="R64" s="34">
        <f t="shared" si="4"/>
        <v>14.323807781354844</v>
      </c>
      <c r="S64" s="34">
        <f t="shared" si="5"/>
        <v>14.323807781354844</v>
      </c>
      <c r="T64" s="34">
        <f t="shared" si="6"/>
        <v>205.1714693572016</v>
      </c>
      <c r="U64" s="53">
        <f t="shared" si="7"/>
        <v>5.4271237757567703E-3</v>
      </c>
    </row>
    <row r="65" spans="2:21" x14ac:dyDescent="0.25">
      <c r="B65" s="19">
        <v>45287</v>
      </c>
      <c r="C65" s="20">
        <v>51</v>
      </c>
      <c r="D65" s="21">
        <v>2093.1</v>
      </c>
      <c r="F65" s="22">
        <v>45576</v>
      </c>
      <c r="G65" s="23">
        <v>250</v>
      </c>
      <c r="H65" s="24">
        <v>2676.3</v>
      </c>
      <c r="I65" s="50">
        <f t="shared" si="8"/>
        <v>2639.3</v>
      </c>
      <c r="J65" s="49">
        <f t="shared" si="0"/>
        <v>37</v>
      </c>
      <c r="K65" s="50">
        <f t="shared" si="1"/>
        <v>37</v>
      </c>
      <c r="L65" s="50">
        <f t="shared" si="2"/>
        <v>1369</v>
      </c>
      <c r="M65" s="51">
        <f t="shared" si="3"/>
        <v>1.3825056981653774E-2</v>
      </c>
      <c r="N65" s="52">
        <f t="shared" si="9"/>
        <v>2639.2172377795855</v>
      </c>
      <c r="O65" s="34">
        <f t="shared" si="10"/>
        <v>2639.3</v>
      </c>
      <c r="P65" s="34">
        <f t="shared" si="11"/>
        <v>0.34092910976038771</v>
      </c>
      <c r="Q65" s="34">
        <f t="shared" si="12"/>
        <v>2639.6409291097607</v>
      </c>
      <c r="R65" s="34">
        <f t="shared" si="4"/>
        <v>36.659070890239491</v>
      </c>
      <c r="S65" s="34">
        <f t="shared" si="5"/>
        <v>36.659070890239491</v>
      </c>
      <c r="T65" s="34">
        <f t="shared" si="6"/>
        <v>1343.8874785356045</v>
      </c>
      <c r="U65" s="53">
        <f t="shared" si="7"/>
        <v>1.3697668755460706E-2</v>
      </c>
    </row>
    <row r="66" spans="2:21" x14ac:dyDescent="0.25">
      <c r="B66" s="22">
        <v>45288</v>
      </c>
      <c r="C66" s="23">
        <v>52</v>
      </c>
      <c r="D66" s="32">
        <v>2083.5</v>
      </c>
      <c r="F66" s="19">
        <v>45579</v>
      </c>
      <c r="G66" s="20">
        <v>251</v>
      </c>
      <c r="H66" s="33">
        <v>2665.6</v>
      </c>
      <c r="I66" s="50">
        <f t="shared" si="8"/>
        <v>2676.3</v>
      </c>
      <c r="J66" s="49">
        <f t="shared" si="0"/>
        <v>-10.700000000000273</v>
      </c>
      <c r="K66" s="50">
        <f t="shared" si="1"/>
        <v>10.700000000000273</v>
      </c>
      <c r="L66" s="50">
        <f t="shared" si="2"/>
        <v>114.49000000000584</v>
      </c>
      <c r="M66" s="51">
        <f t="shared" si="3"/>
        <v>4.014105642257005E-3</v>
      </c>
      <c r="N66" s="52">
        <f t="shared" si="9"/>
        <v>2657.7586188897931</v>
      </c>
      <c r="O66" s="34">
        <f t="shared" si="10"/>
        <v>2676.3</v>
      </c>
      <c r="P66" s="34">
        <f t="shared" si="11"/>
        <v>3.8337144920827462</v>
      </c>
      <c r="Q66" s="34">
        <f t="shared" si="12"/>
        <v>2680.1337144920831</v>
      </c>
      <c r="R66" s="34">
        <f t="shared" si="4"/>
        <v>-14.533714492083163</v>
      </c>
      <c r="S66" s="34">
        <f t="shared" si="5"/>
        <v>14.533714492083163</v>
      </c>
      <c r="T66" s="34">
        <f t="shared" si="6"/>
        <v>211.22885693738817</v>
      </c>
      <c r="U66" s="53">
        <f t="shared" si="7"/>
        <v>5.4523238640768173E-3</v>
      </c>
    </row>
    <row r="67" spans="2:21" x14ac:dyDescent="0.25">
      <c r="B67" s="19">
        <v>45289</v>
      </c>
      <c r="C67" s="20">
        <v>53</v>
      </c>
      <c r="D67" s="21">
        <v>2071.8000000000002</v>
      </c>
    </row>
    <row r="68" spans="2:21" x14ac:dyDescent="0.25">
      <c r="B68" s="22">
        <v>45293</v>
      </c>
      <c r="C68" s="23">
        <v>54</v>
      </c>
      <c r="D68" s="32">
        <v>2073.4</v>
      </c>
    </row>
    <row r="69" spans="2:21" x14ac:dyDescent="0.25">
      <c r="B69" s="19">
        <v>45294</v>
      </c>
      <c r="C69" s="20">
        <v>55</v>
      </c>
      <c r="D69" s="21">
        <v>2042.8</v>
      </c>
    </row>
    <row r="70" spans="2:21" x14ac:dyDescent="0.25">
      <c r="B70" s="22">
        <v>45295</v>
      </c>
      <c r="C70" s="23">
        <v>56</v>
      </c>
      <c r="D70" s="32">
        <v>2050</v>
      </c>
    </row>
    <row r="71" spans="2:21" x14ac:dyDescent="0.25">
      <c r="B71" s="19">
        <v>45296</v>
      </c>
      <c r="C71" s="20">
        <v>57</v>
      </c>
      <c r="D71" s="21">
        <v>2049.8000000000002</v>
      </c>
    </row>
    <row r="72" spans="2:21" x14ac:dyDescent="0.25">
      <c r="B72" s="22">
        <v>45299</v>
      </c>
      <c r="C72" s="23">
        <v>58</v>
      </c>
      <c r="D72" s="32">
        <v>2033.5</v>
      </c>
    </row>
    <row r="73" spans="2:21" x14ac:dyDescent="0.25">
      <c r="B73" s="19">
        <v>45300</v>
      </c>
      <c r="C73" s="20">
        <v>59</v>
      </c>
      <c r="D73" s="21">
        <v>2033</v>
      </c>
    </row>
    <row r="74" spans="2:21" x14ac:dyDescent="0.25">
      <c r="B74" s="22">
        <v>45301</v>
      </c>
      <c r="C74" s="23">
        <v>60</v>
      </c>
      <c r="D74" s="32">
        <v>2027.8</v>
      </c>
    </row>
    <row r="75" spans="2:21" x14ac:dyDescent="0.25">
      <c r="B75" s="19">
        <v>45302</v>
      </c>
      <c r="C75" s="20">
        <v>61</v>
      </c>
      <c r="D75" s="21">
        <v>2019.2</v>
      </c>
    </row>
    <row r="76" spans="2:21" x14ac:dyDescent="0.25">
      <c r="B76" s="22">
        <v>45303</v>
      </c>
      <c r="C76" s="23">
        <v>62</v>
      </c>
      <c r="D76" s="32">
        <v>2051.6</v>
      </c>
    </row>
    <row r="77" spans="2:21" x14ac:dyDescent="0.25">
      <c r="B77" s="19">
        <v>45307</v>
      </c>
      <c r="C77" s="20">
        <v>63</v>
      </c>
      <c r="D77" s="21">
        <v>2030.2</v>
      </c>
    </row>
    <row r="78" spans="2:21" x14ac:dyDescent="0.25">
      <c r="B78" s="22">
        <v>45308</v>
      </c>
      <c r="C78" s="23">
        <v>64</v>
      </c>
      <c r="D78" s="32">
        <v>2006.5</v>
      </c>
    </row>
    <row r="79" spans="2:21" x14ac:dyDescent="0.25">
      <c r="B79" s="19">
        <v>45309</v>
      </c>
      <c r="C79" s="20">
        <v>65</v>
      </c>
      <c r="D79" s="21">
        <v>2021.6</v>
      </c>
    </row>
    <row r="80" spans="2:21" x14ac:dyDescent="0.25">
      <c r="B80" s="22">
        <v>45310</v>
      </c>
      <c r="C80" s="23">
        <v>66</v>
      </c>
      <c r="D80" s="32">
        <v>2029.3</v>
      </c>
    </row>
    <row r="81" spans="2:4" x14ac:dyDescent="0.25">
      <c r="B81" s="19">
        <v>45313</v>
      </c>
      <c r="C81" s="20">
        <v>67</v>
      </c>
      <c r="D81" s="21">
        <v>2022.2</v>
      </c>
    </row>
    <row r="82" spans="2:4" x14ac:dyDescent="0.25">
      <c r="B82" s="22">
        <v>45314</v>
      </c>
      <c r="C82" s="23">
        <v>68</v>
      </c>
      <c r="D82" s="32">
        <v>2025.8</v>
      </c>
    </row>
    <row r="83" spans="2:4" x14ac:dyDescent="0.25">
      <c r="B83" s="19">
        <v>45315</v>
      </c>
      <c r="C83" s="20">
        <v>69</v>
      </c>
      <c r="D83" s="21">
        <v>2016</v>
      </c>
    </row>
    <row r="84" spans="2:4" x14ac:dyDescent="0.25">
      <c r="B84" s="22">
        <v>45316</v>
      </c>
      <c r="C84" s="23">
        <v>70</v>
      </c>
      <c r="D84" s="32">
        <v>2017.8</v>
      </c>
    </row>
    <row r="85" spans="2:4" x14ac:dyDescent="0.25">
      <c r="B85" s="19">
        <v>45317</v>
      </c>
      <c r="C85" s="20">
        <v>71</v>
      </c>
      <c r="D85" s="21">
        <v>2017.3</v>
      </c>
    </row>
    <row r="86" spans="2:4" x14ac:dyDescent="0.25">
      <c r="B86" s="22">
        <v>45320</v>
      </c>
      <c r="C86" s="23">
        <v>72</v>
      </c>
      <c r="D86" s="32">
        <v>2025.4</v>
      </c>
    </row>
    <row r="87" spans="2:4" x14ac:dyDescent="0.25">
      <c r="B87" s="19">
        <v>45321</v>
      </c>
      <c r="C87" s="20">
        <v>73</v>
      </c>
      <c r="D87" s="21">
        <v>2050.9</v>
      </c>
    </row>
    <row r="88" spans="2:4" x14ac:dyDescent="0.25">
      <c r="B88" s="22">
        <v>45322</v>
      </c>
      <c r="C88" s="23">
        <v>74</v>
      </c>
      <c r="D88" s="32">
        <v>2067.4</v>
      </c>
    </row>
    <row r="89" spans="2:4" x14ac:dyDescent="0.25">
      <c r="B89" s="19">
        <v>45323</v>
      </c>
      <c r="C89" s="20">
        <v>75</v>
      </c>
      <c r="D89" s="21">
        <v>2071.1</v>
      </c>
    </row>
    <row r="90" spans="2:4" x14ac:dyDescent="0.25">
      <c r="B90" s="22">
        <v>45324</v>
      </c>
      <c r="C90" s="23">
        <v>76</v>
      </c>
      <c r="D90" s="32">
        <v>2053.6999999999998</v>
      </c>
    </row>
    <row r="91" spans="2:4" x14ac:dyDescent="0.25">
      <c r="B91" s="19">
        <v>45327</v>
      </c>
      <c r="C91" s="20">
        <v>77</v>
      </c>
      <c r="D91" s="21">
        <v>2042.9</v>
      </c>
    </row>
    <row r="92" spans="2:4" x14ac:dyDescent="0.25">
      <c r="B92" s="22">
        <v>45328</v>
      </c>
      <c r="C92" s="23">
        <v>78</v>
      </c>
      <c r="D92" s="32">
        <v>2051.4</v>
      </c>
    </row>
    <row r="93" spans="2:4" x14ac:dyDescent="0.25">
      <c r="B93" s="19">
        <v>45329</v>
      </c>
      <c r="C93" s="20">
        <v>79</v>
      </c>
      <c r="D93" s="21">
        <v>2051.6999999999998</v>
      </c>
    </row>
    <row r="94" spans="2:4" x14ac:dyDescent="0.25">
      <c r="B94" s="22">
        <v>45330</v>
      </c>
      <c r="C94" s="23">
        <v>80</v>
      </c>
      <c r="D94" s="32">
        <v>2047.9</v>
      </c>
    </row>
    <row r="95" spans="2:4" x14ac:dyDescent="0.25">
      <c r="B95" s="19">
        <v>45331</v>
      </c>
      <c r="C95" s="20">
        <v>81</v>
      </c>
      <c r="D95" s="21">
        <v>2038.7</v>
      </c>
    </row>
    <row r="96" spans="2:4" x14ac:dyDescent="0.25">
      <c r="B96" s="22">
        <v>45334</v>
      </c>
      <c r="C96" s="23">
        <v>82</v>
      </c>
      <c r="D96" s="32">
        <v>2033</v>
      </c>
    </row>
    <row r="97" spans="2:4" x14ac:dyDescent="0.25">
      <c r="B97" s="19">
        <v>45335</v>
      </c>
      <c r="C97" s="20">
        <v>83</v>
      </c>
      <c r="D97" s="21">
        <v>2007.2</v>
      </c>
    </row>
    <row r="98" spans="2:4" x14ac:dyDescent="0.25">
      <c r="B98" s="22">
        <v>45336</v>
      </c>
      <c r="C98" s="23">
        <v>84</v>
      </c>
      <c r="D98" s="32">
        <v>2004.3</v>
      </c>
    </row>
    <row r="99" spans="2:4" x14ac:dyDescent="0.25">
      <c r="B99" s="19">
        <v>45337</v>
      </c>
      <c r="C99" s="20">
        <v>85</v>
      </c>
      <c r="D99" s="21">
        <v>2014.9</v>
      </c>
    </row>
    <row r="100" spans="2:4" x14ac:dyDescent="0.25">
      <c r="B100" s="22">
        <v>45338</v>
      </c>
      <c r="C100" s="23">
        <v>86</v>
      </c>
      <c r="D100" s="32">
        <v>2024.1</v>
      </c>
    </row>
    <row r="101" spans="2:4" x14ac:dyDescent="0.25">
      <c r="B101" s="19">
        <v>45342</v>
      </c>
      <c r="C101" s="20">
        <v>87</v>
      </c>
      <c r="D101" s="21">
        <v>2039.8</v>
      </c>
    </row>
    <row r="102" spans="2:4" x14ac:dyDescent="0.25">
      <c r="B102" s="22">
        <v>45343</v>
      </c>
      <c r="C102" s="23">
        <v>88</v>
      </c>
      <c r="D102" s="32">
        <v>2034.3</v>
      </c>
    </row>
    <row r="103" spans="2:4" x14ac:dyDescent="0.25">
      <c r="B103" s="19">
        <v>45344</v>
      </c>
      <c r="C103" s="20">
        <v>89</v>
      </c>
      <c r="D103" s="21">
        <v>2030.7</v>
      </c>
    </row>
    <row r="104" spans="2:4" x14ac:dyDescent="0.25">
      <c r="B104" s="22">
        <v>45345</v>
      </c>
      <c r="C104" s="23">
        <v>90</v>
      </c>
      <c r="D104" s="32">
        <v>2049.4</v>
      </c>
    </row>
    <row r="105" spans="2:4" x14ac:dyDescent="0.25">
      <c r="B105" s="19">
        <v>45348</v>
      </c>
      <c r="C105" s="20">
        <v>91</v>
      </c>
      <c r="D105" s="21">
        <v>2038.9</v>
      </c>
    </row>
    <row r="106" spans="2:4" x14ac:dyDescent="0.25">
      <c r="B106" s="22">
        <v>45349</v>
      </c>
      <c r="C106" s="23">
        <v>92</v>
      </c>
      <c r="D106" s="32">
        <v>2044.1</v>
      </c>
    </row>
    <row r="107" spans="2:4" x14ac:dyDescent="0.25">
      <c r="B107" s="19">
        <v>45350</v>
      </c>
      <c r="C107" s="20">
        <v>93</v>
      </c>
      <c r="D107" s="21">
        <v>2042.7</v>
      </c>
    </row>
    <row r="108" spans="2:4" x14ac:dyDescent="0.25">
      <c r="B108" s="22">
        <v>45351</v>
      </c>
      <c r="C108" s="23">
        <v>94</v>
      </c>
      <c r="D108" s="32">
        <v>2054.6999999999998</v>
      </c>
    </row>
    <row r="109" spans="2:4" x14ac:dyDescent="0.25">
      <c r="B109" s="19">
        <v>45352</v>
      </c>
      <c r="C109" s="20">
        <v>95</v>
      </c>
      <c r="D109" s="21">
        <v>2095.6999999999998</v>
      </c>
    </row>
    <row r="110" spans="2:4" x14ac:dyDescent="0.25">
      <c r="B110" s="22">
        <v>45355</v>
      </c>
      <c r="C110" s="23">
        <v>96</v>
      </c>
      <c r="D110" s="32">
        <v>2126.3000000000002</v>
      </c>
    </row>
    <row r="111" spans="2:4" x14ac:dyDescent="0.25">
      <c r="B111" s="19">
        <v>45356</v>
      </c>
      <c r="C111" s="20">
        <v>97</v>
      </c>
      <c r="D111" s="21">
        <v>2141.9</v>
      </c>
    </row>
    <row r="112" spans="2:4" x14ac:dyDescent="0.25">
      <c r="B112" s="22">
        <v>45357</v>
      </c>
      <c r="C112" s="23">
        <v>98</v>
      </c>
      <c r="D112" s="32">
        <v>2158.1999999999998</v>
      </c>
    </row>
    <row r="113" spans="2:4" x14ac:dyDescent="0.25">
      <c r="B113" s="19">
        <v>45358</v>
      </c>
      <c r="C113" s="20">
        <v>99</v>
      </c>
      <c r="D113" s="21">
        <v>2165.1999999999998</v>
      </c>
    </row>
    <row r="114" spans="2:4" x14ac:dyDescent="0.25">
      <c r="B114" s="22">
        <v>45359</v>
      </c>
      <c r="C114" s="23">
        <v>100</v>
      </c>
      <c r="D114" s="32">
        <v>2185.5</v>
      </c>
    </row>
    <row r="115" spans="2:4" x14ac:dyDescent="0.25">
      <c r="B115" s="19">
        <v>45362</v>
      </c>
      <c r="C115" s="20">
        <v>101</v>
      </c>
      <c r="D115" s="21">
        <v>2188.6</v>
      </c>
    </row>
    <row r="116" spans="2:4" x14ac:dyDescent="0.25">
      <c r="B116" s="22">
        <v>45363</v>
      </c>
      <c r="C116" s="23">
        <v>102</v>
      </c>
      <c r="D116" s="32">
        <v>2166.1</v>
      </c>
    </row>
    <row r="117" spans="2:4" x14ac:dyDescent="0.25">
      <c r="B117" s="19">
        <v>45364</v>
      </c>
      <c r="C117" s="20">
        <v>103</v>
      </c>
      <c r="D117" s="21">
        <v>2180.8000000000002</v>
      </c>
    </row>
    <row r="118" spans="2:4" x14ac:dyDescent="0.25">
      <c r="B118" s="22">
        <v>45365</v>
      </c>
      <c r="C118" s="23">
        <v>104</v>
      </c>
      <c r="D118" s="32">
        <v>2167.5</v>
      </c>
    </row>
    <row r="119" spans="2:4" x14ac:dyDescent="0.25">
      <c r="B119" s="19">
        <v>45366</v>
      </c>
      <c r="C119" s="20">
        <v>105</v>
      </c>
      <c r="D119" s="21">
        <v>2161.5</v>
      </c>
    </row>
    <row r="120" spans="2:4" x14ac:dyDescent="0.25">
      <c r="B120" s="22">
        <v>45369</v>
      </c>
      <c r="C120" s="23">
        <v>106</v>
      </c>
      <c r="D120" s="32">
        <v>2164.3000000000002</v>
      </c>
    </row>
    <row r="121" spans="2:4" x14ac:dyDescent="0.25">
      <c r="B121" s="19">
        <v>45370</v>
      </c>
      <c r="C121" s="20">
        <v>107</v>
      </c>
      <c r="D121" s="21">
        <v>2159.6999999999998</v>
      </c>
    </row>
    <row r="122" spans="2:4" x14ac:dyDescent="0.25">
      <c r="B122" s="22">
        <v>45371</v>
      </c>
      <c r="C122" s="23">
        <v>108</v>
      </c>
      <c r="D122" s="32">
        <v>2161</v>
      </c>
    </row>
    <row r="123" spans="2:4" x14ac:dyDescent="0.25">
      <c r="B123" s="19">
        <v>45372</v>
      </c>
      <c r="C123" s="20">
        <v>109</v>
      </c>
      <c r="D123" s="21">
        <v>2184.6999999999998</v>
      </c>
    </row>
    <row r="124" spans="2:4" x14ac:dyDescent="0.25">
      <c r="B124" s="22">
        <v>45373</v>
      </c>
      <c r="C124" s="23">
        <v>110</v>
      </c>
      <c r="D124" s="32">
        <v>2160</v>
      </c>
    </row>
    <row r="125" spans="2:4" x14ac:dyDescent="0.25">
      <c r="B125" s="19">
        <v>45376</v>
      </c>
      <c r="C125" s="20">
        <v>111</v>
      </c>
      <c r="D125" s="21">
        <v>2176.4</v>
      </c>
    </row>
    <row r="126" spans="2:4" x14ac:dyDescent="0.25">
      <c r="B126" s="22">
        <v>45377</v>
      </c>
      <c r="C126" s="23">
        <v>112</v>
      </c>
      <c r="D126" s="32">
        <v>2177.1999999999998</v>
      </c>
    </row>
    <row r="127" spans="2:4" x14ac:dyDescent="0.25">
      <c r="B127" s="19">
        <v>45378</v>
      </c>
      <c r="C127" s="20">
        <v>113</v>
      </c>
      <c r="D127" s="21">
        <v>2212.6999999999998</v>
      </c>
    </row>
    <row r="128" spans="2:4" x14ac:dyDescent="0.25">
      <c r="B128" s="22">
        <v>45379</v>
      </c>
      <c r="C128" s="23">
        <v>114</v>
      </c>
      <c r="D128" s="32">
        <v>2238.4</v>
      </c>
    </row>
    <row r="129" spans="2:4" x14ac:dyDescent="0.25">
      <c r="B129" s="19">
        <v>45383</v>
      </c>
      <c r="C129" s="20">
        <v>115</v>
      </c>
      <c r="D129" s="21">
        <v>2257.1</v>
      </c>
    </row>
    <row r="130" spans="2:4" x14ac:dyDescent="0.25">
      <c r="B130" s="22">
        <v>45384</v>
      </c>
      <c r="C130" s="23">
        <v>116</v>
      </c>
      <c r="D130" s="32">
        <v>2281.8000000000002</v>
      </c>
    </row>
    <row r="131" spans="2:4" x14ac:dyDescent="0.25">
      <c r="B131" s="19">
        <v>45385</v>
      </c>
      <c r="C131" s="20">
        <v>117</v>
      </c>
      <c r="D131" s="21">
        <v>2315</v>
      </c>
    </row>
    <row r="132" spans="2:4" x14ac:dyDescent="0.25">
      <c r="B132" s="22">
        <v>45386</v>
      </c>
      <c r="C132" s="23">
        <v>118</v>
      </c>
      <c r="D132" s="32">
        <v>2308.5</v>
      </c>
    </row>
    <row r="133" spans="2:4" x14ac:dyDescent="0.25">
      <c r="B133" s="19">
        <v>45387</v>
      </c>
      <c r="C133" s="20">
        <v>119</v>
      </c>
      <c r="D133" s="21">
        <v>2345.4</v>
      </c>
    </row>
    <row r="134" spans="2:4" x14ac:dyDescent="0.25">
      <c r="B134" s="22">
        <v>45390</v>
      </c>
      <c r="C134" s="23">
        <v>120</v>
      </c>
      <c r="D134" s="32">
        <v>2351</v>
      </c>
    </row>
    <row r="135" spans="2:4" x14ac:dyDescent="0.25">
      <c r="B135" s="19">
        <v>45391</v>
      </c>
      <c r="C135" s="20">
        <v>121</v>
      </c>
      <c r="D135" s="21">
        <v>2362.4</v>
      </c>
    </row>
    <row r="136" spans="2:4" x14ac:dyDescent="0.25">
      <c r="B136" s="22">
        <v>45392</v>
      </c>
      <c r="C136" s="23">
        <v>122</v>
      </c>
      <c r="D136" s="32">
        <v>2348.4</v>
      </c>
    </row>
    <row r="137" spans="2:4" x14ac:dyDescent="0.25">
      <c r="B137" s="19">
        <v>45393</v>
      </c>
      <c r="C137" s="20">
        <v>123</v>
      </c>
      <c r="D137" s="21">
        <v>2372.6999999999998</v>
      </c>
    </row>
    <row r="138" spans="2:4" x14ac:dyDescent="0.25">
      <c r="B138" s="22">
        <v>45394</v>
      </c>
      <c r="C138" s="23">
        <v>124</v>
      </c>
      <c r="D138" s="32">
        <v>2374.1</v>
      </c>
    </row>
    <row r="139" spans="2:4" x14ac:dyDescent="0.25">
      <c r="B139" s="19">
        <v>45397</v>
      </c>
      <c r="C139" s="20">
        <v>125</v>
      </c>
      <c r="D139" s="21">
        <v>2383</v>
      </c>
    </row>
    <row r="140" spans="2:4" x14ac:dyDescent="0.25">
      <c r="B140" s="22">
        <v>45398</v>
      </c>
      <c r="C140" s="23">
        <v>126</v>
      </c>
      <c r="D140" s="32">
        <v>2407.8000000000002</v>
      </c>
    </row>
    <row r="141" spans="2:4" x14ac:dyDescent="0.25">
      <c r="B141" s="19">
        <v>45399</v>
      </c>
      <c r="C141" s="20">
        <v>127</v>
      </c>
      <c r="D141" s="21">
        <v>2388.4</v>
      </c>
    </row>
    <row r="142" spans="2:4" x14ac:dyDescent="0.25">
      <c r="B142" s="22">
        <v>45400</v>
      </c>
      <c r="C142" s="23">
        <v>128</v>
      </c>
      <c r="D142" s="32">
        <v>2398</v>
      </c>
    </row>
    <row r="143" spans="2:4" x14ac:dyDescent="0.25">
      <c r="B143" s="19">
        <v>45401</v>
      </c>
      <c r="C143" s="20">
        <v>129</v>
      </c>
      <c r="D143" s="21">
        <v>2413.8000000000002</v>
      </c>
    </row>
    <row r="144" spans="2:4" x14ac:dyDescent="0.25">
      <c r="B144" s="22">
        <v>45404</v>
      </c>
      <c r="C144" s="23">
        <v>130</v>
      </c>
      <c r="D144" s="32">
        <v>2346.4</v>
      </c>
    </row>
    <row r="145" spans="2:4" x14ac:dyDescent="0.25">
      <c r="B145" s="19">
        <v>45405</v>
      </c>
      <c r="C145" s="20">
        <v>131</v>
      </c>
      <c r="D145" s="21">
        <v>2342.1</v>
      </c>
    </row>
    <row r="146" spans="2:4" x14ac:dyDescent="0.25">
      <c r="B146" s="22">
        <v>45406</v>
      </c>
      <c r="C146" s="23">
        <v>132</v>
      </c>
      <c r="D146" s="32">
        <v>2338.4</v>
      </c>
    </row>
    <row r="147" spans="2:4" x14ac:dyDescent="0.25">
      <c r="B147" s="19">
        <v>45407</v>
      </c>
      <c r="C147" s="20">
        <v>133</v>
      </c>
      <c r="D147" s="21">
        <v>2342.5</v>
      </c>
    </row>
    <row r="148" spans="2:4" x14ac:dyDescent="0.25">
      <c r="B148" s="22">
        <v>45408</v>
      </c>
      <c r="C148" s="23">
        <v>134</v>
      </c>
      <c r="D148" s="32">
        <v>2347.1999999999998</v>
      </c>
    </row>
    <row r="149" spans="2:4" x14ac:dyDescent="0.25">
      <c r="B149" s="19">
        <v>45411</v>
      </c>
      <c r="C149" s="20">
        <v>135</v>
      </c>
      <c r="D149" s="21">
        <v>2357.6999999999998</v>
      </c>
    </row>
    <row r="150" spans="2:4" x14ac:dyDescent="0.25">
      <c r="B150" s="22">
        <v>45412</v>
      </c>
      <c r="C150" s="23">
        <v>136</v>
      </c>
      <c r="D150" s="32">
        <v>2302.9</v>
      </c>
    </row>
    <row r="151" spans="2:4" x14ac:dyDescent="0.25">
      <c r="B151" s="19">
        <v>45413</v>
      </c>
      <c r="C151" s="20">
        <v>137</v>
      </c>
      <c r="D151" s="21">
        <v>2311</v>
      </c>
    </row>
    <row r="152" spans="2:4" x14ac:dyDescent="0.25">
      <c r="B152" s="22">
        <v>45414</v>
      </c>
      <c r="C152" s="23">
        <v>138</v>
      </c>
      <c r="D152" s="32">
        <v>2309.6</v>
      </c>
    </row>
    <row r="153" spans="2:4" x14ac:dyDescent="0.25">
      <c r="B153" s="19">
        <v>45415</v>
      </c>
      <c r="C153" s="20">
        <v>139</v>
      </c>
      <c r="D153" s="21">
        <v>2308.6</v>
      </c>
    </row>
    <row r="154" spans="2:4" x14ac:dyDescent="0.25">
      <c r="B154" s="22">
        <v>45418</v>
      </c>
      <c r="C154" s="23">
        <v>140</v>
      </c>
      <c r="D154" s="32">
        <v>2331.1999999999998</v>
      </c>
    </row>
    <row r="155" spans="2:4" x14ac:dyDescent="0.25">
      <c r="B155" s="19">
        <v>45419</v>
      </c>
      <c r="C155" s="20">
        <v>141</v>
      </c>
      <c r="D155" s="21">
        <v>2324.1999999999998</v>
      </c>
    </row>
    <row r="156" spans="2:4" x14ac:dyDescent="0.25">
      <c r="B156" s="22">
        <v>45420</v>
      </c>
      <c r="C156" s="23">
        <v>142</v>
      </c>
      <c r="D156" s="32">
        <v>2322.3000000000002</v>
      </c>
    </row>
    <row r="157" spans="2:4" x14ac:dyDescent="0.25">
      <c r="B157" s="19">
        <v>45421</v>
      </c>
      <c r="C157" s="20">
        <v>143</v>
      </c>
      <c r="D157" s="21">
        <v>2340.3000000000002</v>
      </c>
    </row>
    <row r="158" spans="2:4" x14ac:dyDescent="0.25">
      <c r="B158" s="22">
        <v>45422</v>
      </c>
      <c r="C158" s="23">
        <v>144</v>
      </c>
      <c r="D158" s="32">
        <v>2375</v>
      </c>
    </row>
    <row r="159" spans="2:4" x14ac:dyDescent="0.25">
      <c r="B159" s="19">
        <v>45425</v>
      </c>
      <c r="C159" s="20">
        <v>145</v>
      </c>
      <c r="D159" s="21">
        <v>2343</v>
      </c>
    </row>
    <row r="160" spans="2:4" x14ac:dyDescent="0.25">
      <c r="B160" s="22">
        <v>45426</v>
      </c>
      <c r="C160" s="23">
        <v>146</v>
      </c>
      <c r="D160" s="32">
        <v>2359.9</v>
      </c>
    </row>
    <row r="161" spans="2:4" x14ac:dyDescent="0.25">
      <c r="B161" s="19">
        <v>45427</v>
      </c>
      <c r="C161" s="20">
        <v>147</v>
      </c>
      <c r="D161" s="21">
        <v>2394.9</v>
      </c>
    </row>
    <row r="162" spans="2:4" x14ac:dyDescent="0.25">
      <c r="B162" s="22">
        <v>45428</v>
      </c>
      <c r="C162" s="23">
        <v>148</v>
      </c>
      <c r="D162" s="32">
        <v>2385.5</v>
      </c>
    </row>
    <row r="163" spans="2:4" x14ac:dyDescent="0.25">
      <c r="B163" s="19">
        <v>45429</v>
      </c>
      <c r="C163" s="20">
        <v>149</v>
      </c>
      <c r="D163" s="21">
        <v>2417.4</v>
      </c>
    </row>
    <row r="164" spans="2:4" x14ac:dyDescent="0.25">
      <c r="B164" s="22">
        <v>45432</v>
      </c>
      <c r="C164" s="23">
        <v>150</v>
      </c>
      <c r="D164" s="32">
        <v>2438.5</v>
      </c>
    </row>
    <row r="165" spans="2:4" x14ac:dyDescent="0.25">
      <c r="B165" s="19">
        <v>45433</v>
      </c>
      <c r="C165" s="20">
        <v>151</v>
      </c>
      <c r="D165" s="21">
        <v>2425.9</v>
      </c>
    </row>
    <row r="166" spans="2:4" x14ac:dyDescent="0.25">
      <c r="B166" s="22">
        <v>45434</v>
      </c>
      <c r="C166" s="23">
        <v>152</v>
      </c>
      <c r="D166" s="32">
        <v>2392.9</v>
      </c>
    </row>
    <row r="167" spans="2:4" x14ac:dyDescent="0.25">
      <c r="B167" s="19">
        <v>45435</v>
      </c>
      <c r="C167" s="20">
        <v>153</v>
      </c>
      <c r="D167" s="21">
        <v>2337.1999999999998</v>
      </c>
    </row>
    <row r="168" spans="2:4" x14ac:dyDescent="0.25">
      <c r="B168" s="22">
        <v>45436</v>
      </c>
      <c r="C168" s="23">
        <v>154</v>
      </c>
      <c r="D168" s="32">
        <v>2334.5</v>
      </c>
    </row>
    <row r="169" spans="2:4" x14ac:dyDescent="0.25">
      <c r="B169" s="19">
        <v>45440</v>
      </c>
      <c r="C169" s="20">
        <v>155</v>
      </c>
      <c r="D169" s="21">
        <v>2356.5</v>
      </c>
    </row>
    <row r="170" spans="2:4" x14ac:dyDescent="0.25">
      <c r="B170" s="22">
        <v>45441</v>
      </c>
      <c r="C170" s="23">
        <v>156</v>
      </c>
      <c r="D170" s="32">
        <v>2341.1999999999998</v>
      </c>
    </row>
    <row r="171" spans="2:4" x14ac:dyDescent="0.25">
      <c r="B171" s="19">
        <v>45442</v>
      </c>
      <c r="C171" s="20">
        <v>157</v>
      </c>
      <c r="D171" s="21">
        <v>2366.5</v>
      </c>
    </row>
    <row r="172" spans="2:4" x14ac:dyDescent="0.25">
      <c r="B172" s="22">
        <v>45443</v>
      </c>
      <c r="C172" s="23">
        <v>158</v>
      </c>
      <c r="D172" s="32">
        <v>2345.8000000000002</v>
      </c>
    </row>
    <row r="173" spans="2:4" x14ac:dyDescent="0.25">
      <c r="B173" s="19">
        <v>45446</v>
      </c>
      <c r="C173" s="20">
        <v>159</v>
      </c>
      <c r="D173" s="21">
        <v>2369.3000000000002</v>
      </c>
    </row>
    <row r="174" spans="2:4" x14ac:dyDescent="0.25">
      <c r="B174" s="22">
        <v>45447</v>
      </c>
      <c r="C174" s="23">
        <v>160</v>
      </c>
      <c r="D174" s="32">
        <v>2347.4</v>
      </c>
    </row>
    <row r="175" spans="2:4" x14ac:dyDescent="0.25">
      <c r="B175" s="19">
        <v>45448</v>
      </c>
      <c r="C175" s="20">
        <v>161</v>
      </c>
      <c r="D175" s="21">
        <v>2375.5</v>
      </c>
    </row>
    <row r="176" spans="2:4" x14ac:dyDescent="0.25">
      <c r="B176" s="22">
        <v>45449</v>
      </c>
      <c r="C176" s="23">
        <v>162</v>
      </c>
      <c r="D176" s="32">
        <v>2390.9</v>
      </c>
    </row>
    <row r="177" spans="2:4" x14ac:dyDescent="0.25">
      <c r="B177" s="19">
        <v>45450</v>
      </c>
      <c r="C177" s="20">
        <v>163</v>
      </c>
      <c r="D177" s="21">
        <v>2325</v>
      </c>
    </row>
    <row r="178" spans="2:4" x14ac:dyDescent="0.25">
      <c r="B178" s="22">
        <v>45453</v>
      </c>
      <c r="C178" s="23">
        <v>164</v>
      </c>
      <c r="D178" s="32">
        <v>2327</v>
      </c>
    </row>
    <row r="179" spans="2:4" x14ac:dyDescent="0.25">
      <c r="B179" s="19">
        <v>45454</v>
      </c>
      <c r="C179" s="20">
        <v>165</v>
      </c>
      <c r="D179" s="21">
        <v>2326.6</v>
      </c>
    </row>
    <row r="180" spans="2:4" x14ac:dyDescent="0.25">
      <c r="B180" s="22">
        <v>45455</v>
      </c>
      <c r="C180" s="23">
        <v>166</v>
      </c>
      <c r="D180" s="32">
        <v>2354.8000000000002</v>
      </c>
    </row>
    <row r="181" spans="2:4" x14ac:dyDescent="0.25">
      <c r="B181" s="19">
        <v>45456</v>
      </c>
      <c r="C181" s="20">
        <v>167</v>
      </c>
      <c r="D181" s="21">
        <v>2318</v>
      </c>
    </row>
    <row r="182" spans="2:4" x14ac:dyDescent="0.25">
      <c r="B182" s="22">
        <v>45457</v>
      </c>
      <c r="C182" s="23">
        <v>168</v>
      </c>
      <c r="D182" s="32">
        <v>2349.1</v>
      </c>
    </row>
    <row r="183" spans="2:4" x14ac:dyDescent="0.25">
      <c r="B183" s="19">
        <v>45460</v>
      </c>
      <c r="C183" s="20">
        <v>169</v>
      </c>
      <c r="D183" s="21">
        <v>2329</v>
      </c>
    </row>
    <row r="184" spans="2:4" x14ac:dyDescent="0.25">
      <c r="B184" s="22">
        <v>45461</v>
      </c>
      <c r="C184" s="23">
        <v>170</v>
      </c>
      <c r="D184" s="32">
        <v>2346.9</v>
      </c>
    </row>
    <row r="185" spans="2:4" x14ac:dyDescent="0.25">
      <c r="B185" s="19">
        <v>45463</v>
      </c>
      <c r="C185" s="20">
        <v>171</v>
      </c>
      <c r="D185" s="21">
        <v>2369</v>
      </c>
    </row>
    <row r="186" spans="2:4" x14ac:dyDescent="0.25">
      <c r="B186" s="22">
        <v>45464</v>
      </c>
      <c r="C186" s="23">
        <v>172</v>
      </c>
      <c r="D186" s="32">
        <v>2331.1999999999998</v>
      </c>
    </row>
    <row r="187" spans="2:4" x14ac:dyDescent="0.25">
      <c r="B187" s="19">
        <v>45467</v>
      </c>
      <c r="C187" s="20">
        <v>173</v>
      </c>
      <c r="D187" s="21">
        <v>2344.4</v>
      </c>
    </row>
    <row r="188" spans="2:4" x14ac:dyDescent="0.25">
      <c r="B188" s="22">
        <v>45468</v>
      </c>
      <c r="C188" s="23">
        <v>174</v>
      </c>
      <c r="D188" s="32">
        <v>2330.8000000000002</v>
      </c>
    </row>
    <row r="189" spans="2:4" x14ac:dyDescent="0.25">
      <c r="B189" s="19">
        <v>45469</v>
      </c>
      <c r="C189" s="20">
        <v>175</v>
      </c>
      <c r="D189" s="21">
        <v>2313.1999999999998</v>
      </c>
    </row>
    <row r="190" spans="2:4" x14ac:dyDescent="0.25">
      <c r="B190" s="22">
        <v>45470</v>
      </c>
      <c r="C190" s="23">
        <v>176</v>
      </c>
      <c r="D190" s="32">
        <v>2336.6</v>
      </c>
    </row>
    <row r="191" spans="2:4" x14ac:dyDescent="0.25">
      <c r="B191" s="19">
        <v>45471</v>
      </c>
      <c r="C191" s="20">
        <v>177</v>
      </c>
      <c r="D191" s="21">
        <v>2339.6</v>
      </c>
    </row>
    <row r="192" spans="2:4" x14ac:dyDescent="0.25">
      <c r="B192" s="22">
        <v>45474</v>
      </c>
      <c r="C192" s="23">
        <v>178</v>
      </c>
      <c r="D192" s="32">
        <v>2338.9</v>
      </c>
    </row>
    <row r="193" spans="2:4" x14ac:dyDescent="0.25">
      <c r="B193" s="19">
        <v>45475</v>
      </c>
      <c r="C193" s="20">
        <v>179</v>
      </c>
      <c r="D193" s="21">
        <v>2333.4</v>
      </c>
    </row>
    <row r="194" spans="2:4" x14ac:dyDescent="0.25">
      <c r="B194" s="22">
        <v>45476</v>
      </c>
      <c r="C194" s="23">
        <v>180</v>
      </c>
      <c r="D194" s="32">
        <v>2369.4</v>
      </c>
    </row>
    <row r="195" spans="2:4" x14ac:dyDescent="0.25">
      <c r="B195" s="19">
        <v>45478</v>
      </c>
      <c r="C195" s="20">
        <v>181</v>
      </c>
      <c r="D195" s="21">
        <v>2397.6999999999998</v>
      </c>
    </row>
    <row r="196" spans="2:4" x14ac:dyDescent="0.25">
      <c r="B196" s="22">
        <v>45481</v>
      </c>
      <c r="C196" s="23">
        <v>182</v>
      </c>
      <c r="D196" s="32">
        <v>2363.5</v>
      </c>
    </row>
    <row r="197" spans="2:4" x14ac:dyDescent="0.25">
      <c r="B197" s="19">
        <v>45482</v>
      </c>
      <c r="C197" s="20">
        <v>183</v>
      </c>
      <c r="D197" s="21">
        <v>2367.9</v>
      </c>
    </row>
    <row r="198" spans="2:4" x14ac:dyDescent="0.25">
      <c r="B198" s="22">
        <v>45483</v>
      </c>
      <c r="C198" s="23">
        <v>184</v>
      </c>
      <c r="D198" s="32">
        <v>2379.6999999999998</v>
      </c>
    </row>
    <row r="199" spans="2:4" x14ac:dyDescent="0.25">
      <c r="B199" s="19">
        <v>45484</v>
      </c>
      <c r="C199" s="20">
        <v>185</v>
      </c>
      <c r="D199" s="21">
        <v>2421.9</v>
      </c>
    </row>
    <row r="200" spans="2:4" x14ac:dyDescent="0.25">
      <c r="B200" s="22">
        <v>45485</v>
      </c>
      <c r="C200" s="23">
        <v>186</v>
      </c>
      <c r="D200" s="32">
        <v>2420.6999999999998</v>
      </c>
    </row>
    <row r="201" spans="2:4" x14ac:dyDescent="0.25">
      <c r="B201" s="19">
        <v>45488</v>
      </c>
      <c r="C201" s="20">
        <v>187</v>
      </c>
      <c r="D201" s="21">
        <v>2428.9</v>
      </c>
    </row>
    <row r="202" spans="2:4" x14ac:dyDescent="0.25">
      <c r="B202" s="22">
        <v>45489</v>
      </c>
      <c r="C202" s="23">
        <v>188</v>
      </c>
      <c r="D202" s="32">
        <v>2467.8000000000002</v>
      </c>
    </row>
    <row r="203" spans="2:4" x14ac:dyDescent="0.25">
      <c r="B203" s="19">
        <v>45490</v>
      </c>
      <c r="C203" s="20">
        <v>189</v>
      </c>
      <c r="D203" s="21">
        <v>2459.9</v>
      </c>
    </row>
    <row r="204" spans="2:4" x14ac:dyDescent="0.25">
      <c r="B204" s="22">
        <v>45491</v>
      </c>
      <c r="C204" s="23">
        <v>190</v>
      </c>
      <c r="D204" s="32">
        <v>2456.4</v>
      </c>
    </row>
    <row r="205" spans="2:4" x14ac:dyDescent="0.25">
      <c r="B205" s="19">
        <v>45492</v>
      </c>
      <c r="C205" s="20">
        <v>191</v>
      </c>
      <c r="D205" s="21">
        <v>2399.1</v>
      </c>
    </row>
    <row r="206" spans="2:4" x14ac:dyDescent="0.25">
      <c r="B206" s="22">
        <v>45495</v>
      </c>
      <c r="C206" s="23">
        <v>192</v>
      </c>
      <c r="D206" s="32">
        <v>2394.6999999999998</v>
      </c>
    </row>
    <row r="207" spans="2:4" x14ac:dyDescent="0.25">
      <c r="B207" s="19">
        <v>45496</v>
      </c>
      <c r="C207" s="20">
        <v>193</v>
      </c>
      <c r="D207" s="21">
        <v>2407.3000000000002</v>
      </c>
    </row>
    <row r="208" spans="2:4" x14ac:dyDescent="0.25">
      <c r="B208" s="22">
        <v>45497</v>
      </c>
      <c r="C208" s="23">
        <v>194</v>
      </c>
      <c r="D208" s="32">
        <v>2415.6999999999998</v>
      </c>
    </row>
    <row r="209" spans="2:4" x14ac:dyDescent="0.25">
      <c r="B209" s="19">
        <v>45498</v>
      </c>
      <c r="C209" s="20">
        <v>195</v>
      </c>
      <c r="D209" s="21">
        <v>2353.5</v>
      </c>
    </row>
    <row r="210" spans="2:4" x14ac:dyDescent="0.25">
      <c r="B210" s="22">
        <v>45499</v>
      </c>
      <c r="C210" s="23">
        <v>196</v>
      </c>
      <c r="D210" s="32">
        <v>2381</v>
      </c>
    </row>
    <row r="211" spans="2:4" x14ac:dyDescent="0.25">
      <c r="B211" s="19">
        <v>45502</v>
      </c>
      <c r="C211" s="20">
        <v>197</v>
      </c>
      <c r="D211" s="21">
        <v>2377.8000000000002</v>
      </c>
    </row>
    <row r="212" spans="2:4" x14ac:dyDescent="0.25">
      <c r="B212" s="22">
        <v>45503</v>
      </c>
      <c r="C212" s="23">
        <v>198</v>
      </c>
      <c r="D212" s="32">
        <v>2451.9</v>
      </c>
    </row>
    <row r="213" spans="2:4" x14ac:dyDescent="0.25">
      <c r="B213" s="19">
        <v>45504</v>
      </c>
      <c r="C213" s="20">
        <v>199</v>
      </c>
      <c r="D213" s="21">
        <v>2473</v>
      </c>
    </row>
  </sheetData>
  <mergeCells count="4">
    <mergeCell ref="B12:D13"/>
    <mergeCell ref="F12:H13"/>
    <mergeCell ref="I13:N13"/>
    <mergeCell ref="O13:U13"/>
  </mergeCells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3073" r:id="rId3">
          <objectPr defaultSize="0" autoPict="0" r:id="rId4">
            <anchor moveWithCells="1">
              <from>
                <xdr:col>8</xdr:col>
                <xdr:colOff>1143000</xdr:colOff>
                <xdr:row>9</xdr:row>
                <xdr:rowOff>66675</xdr:rowOff>
              </from>
              <to>
                <xdr:col>13</xdr:col>
                <xdr:colOff>38100</xdr:colOff>
                <xdr:row>10</xdr:row>
                <xdr:rowOff>180975</xdr:rowOff>
              </to>
            </anchor>
          </objectPr>
        </oleObject>
      </mc:Choice>
      <mc:Fallback>
        <oleObject progId="Equation.DSMT4" shapeId="3073" r:id="rId3"/>
      </mc:Fallback>
    </mc:AlternateContent>
    <mc:AlternateContent xmlns:mc="http://schemas.openxmlformats.org/markup-compatibility/2006">
      <mc:Choice Requires="x14">
        <oleObject progId="Equation.DSMT4" shapeId="3074" r:id="rId5">
          <objectPr defaultSize="0" autoPict="0" r:id="rId6">
            <anchor moveWithCells="1">
              <from>
                <xdr:col>5</xdr:col>
                <xdr:colOff>47625</xdr:colOff>
                <xdr:row>0</xdr:row>
                <xdr:rowOff>66675</xdr:rowOff>
              </from>
              <to>
                <xdr:col>6</xdr:col>
                <xdr:colOff>428625</xdr:colOff>
                <xdr:row>2</xdr:row>
                <xdr:rowOff>85725</xdr:rowOff>
              </to>
            </anchor>
          </objectPr>
        </oleObject>
      </mc:Choice>
      <mc:Fallback>
        <oleObject progId="Equation.DSMT4" shapeId="3074" r:id="rId5"/>
      </mc:Fallback>
    </mc:AlternateContent>
    <mc:AlternateContent xmlns:mc="http://schemas.openxmlformats.org/markup-compatibility/2006">
      <mc:Choice Requires="x14">
        <oleObject progId="Equation.DSMT4" shapeId="3075" r:id="rId7">
          <objectPr defaultSize="0" autoPict="0" r:id="rId8">
            <anchor moveWithCells="1">
              <from>
                <xdr:col>5</xdr:col>
                <xdr:colOff>28575</xdr:colOff>
                <xdr:row>3</xdr:row>
                <xdr:rowOff>28575</xdr:rowOff>
              </from>
              <to>
                <xdr:col>6</xdr:col>
                <xdr:colOff>533400</xdr:colOff>
                <xdr:row>5</xdr:row>
                <xdr:rowOff>76200</xdr:rowOff>
              </to>
            </anchor>
          </objectPr>
        </oleObject>
      </mc:Choice>
      <mc:Fallback>
        <oleObject progId="Equation.DSMT4" shapeId="3075" r:id="rId7"/>
      </mc:Fallback>
    </mc:AlternateContent>
    <mc:AlternateContent xmlns:mc="http://schemas.openxmlformats.org/markup-compatibility/2006">
      <mc:Choice Requires="x14">
        <oleObject progId="Equation.DSMT4" shapeId="3076" r:id="rId9">
          <objectPr defaultSize="0" autoPict="0" r:id="rId10">
            <anchor moveWithCells="1">
              <from>
                <xdr:col>5</xdr:col>
                <xdr:colOff>28575</xdr:colOff>
                <xdr:row>5</xdr:row>
                <xdr:rowOff>180975</xdr:rowOff>
              </from>
              <to>
                <xdr:col>6</xdr:col>
                <xdr:colOff>276225</xdr:colOff>
                <xdr:row>7</xdr:row>
                <xdr:rowOff>190500</xdr:rowOff>
              </to>
            </anchor>
          </objectPr>
        </oleObject>
      </mc:Choice>
      <mc:Fallback>
        <oleObject progId="Equation.DSMT4" shapeId="3076" r:id="rId9"/>
      </mc:Fallback>
    </mc:AlternateContent>
    <mc:AlternateContent xmlns:mc="http://schemas.openxmlformats.org/markup-compatibility/2006">
      <mc:Choice Requires="x14">
        <oleObject progId="Equation.DSMT4" shapeId="3077" r:id="rId11">
          <objectPr defaultSize="0" autoPict="0" r:id="rId12">
            <anchor moveWithCells="1">
              <from>
                <xdr:col>5</xdr:col>
                <xdr:colOff>38100</xdr:colOff>
                <xdr:row>8</xdr:row>
                <xdr:rowOff>85725</xdr:rowOff>
              </from>
              <to>
                <xdr:col>6</xdr:col>
                <xdr:colOff>266700</xdr:colOff>
                <xdr:row>10</xdr:row>
                <xdr:rowOff>38100</xdr:rowOff>
              </to>
            </anchor>
          </objectPr>
        </oleObject>
      </mc:Choice>
      <mc:Fallback>
        <oleObject progId="Equation.DSMT4" shapeId="3077" r:id="rId11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MOVING AVERAGE</vt:lpstr>
      <vt:lpstr>S.E.S&amp;E.S.T.</vt:lpstr>
      <vt:lpstr>S.E.S&amp;E.S.T. (SOLVER)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KONSTANTINOS SAKELLARIOU</dc:creator>
  <cp:lastModifiedBy>KONSTANTINOS SAKELLARIOU</cp:lastModifiedBy>
  <dcterms:created xsi:type="dcterms:W3CDTF">2024-10-22T06:58:23Z</dcterms:created>
  <dcterms:modified xsi:type="dcterms:W3CDTF">2024-10-22T07:07:37Z</dcterms:modified>
</cp:coreProperties>
</file>